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kti 14. sjednica UV ŽLU KRK\"/>
    </mc:Choice>
  </mc:AlternateContent>
  <xr:revisionPtr revIDLastSave="0" documentId="8_{36243FED-F955-4BD4-8FFA-EF431BA526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PRIHODA I RASHODA" sheetId="1" r:id="rId1"/>
    <sheet name="PLAN ZADUŽIVANJA I OTPLATA" sheetId="2" r:id="rId2"/>
  </sheets>
  <definedNames>
    <definedName name="_xlnm.Print_Area" localSheetId="0">'PLAN PRIHODA I RASHODA'!$A$1:$O$353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1" i="1" l="1"/>
  <c r="N116" i="1"/>
  <c r="N115" i="1" s="1"/>
  <c r="M121" i="1"/>
  <c r="N329" i="1"/>
  <c r="N328" i="1" s="1"/>
  <c r="N327" i="1" s="1"/>
  <c r="N269" i="1"/>
  <c r="N268" i="1" s="1"/>
  <c r="M269" i="1"/>
  <c r="N277" i="1"/>
  <c r="L327" i="1"/>
  <c r="K327" i="1"/>
  <c r="O329" i="1"/>
  <c r="M328" i="1"/>
  <c r="M327" i="1" s="1"/>
  <c r="L328" i="1"/>
  <c r="K328" i="1"/>
  <c r="O328" i="1" s="1"/>
  <c r="N278" i="1"/>
  <c r="N330" i="1"/>
  <c r="N324" i="1"/>
  <c r="N323" i="1" s="1"/>
  <c r="N326" i="1" s="1"/>
  <c r="N318" i="1"/>
  <c r="N315" i="1"/>
  <c r="N309" i="1"/>
  <c r="N307" i="1"/>
  <c r="N302" i="1"/>
  <c r="N295" i="1"/>
  <c r="N294" i="1" s="1"/>
  <c r="N285" i="1"/>
  <c r="N273" i="1"/>
  <c r="N254" i="1"/>
  <c r="N249" i="1"/>
  <c r="N248" i="1"/>
  <c r="N246" i="1"/>
  <c r="N243" i="1"/>
  <c r="N242" i="1" s="1"/>
  <c r="N237" i="1"/>
  <c r="N228" i="1" s="1"/>
  <c r="N230" i="1"/>
  <c r="N221" i="1"/>
  <c r="N212" i="1"/>
  <c r="N206" i="1"/>
  <c r="N196" i="1"/>
  <c r="N190" i="1"/>
  <c r="N181" i="1"/>
  <c r="N177" i="1"/>
  <c r="N174" i="1" s="1"/>
  <c r="N166" i="1"/>
  <c r="N165" i="1" s="1"/>
  <c r="N160" i="1"/>
  <c r="N155" i="1"/>
  <c r="N148" i="1"/>
  <c r="N145" i="1"/>
  <c r="N137" i="1"/>
  <c r="N132" i="1"/>
  <c r="N123" i="1"/>
  <c r="N113" i="1"/>
  <c r="N106" i="1"/>
  <c r="N104" i="1"/>
  <c r="N103" i="1" s="1"/>
  <c r="N108" i="1" s="1"/>
  <c r="N97" i="1"/>
  <c r="N93" i="1"/>
  <c r="N92" i="1" s="1"/>
  <c r="N86" i="1"/>
  <c r="N80" i="1" s="1"/>
  <c r="N74" i="1" s="1"/>
  <c r="N73" i="1" s="1"/>
  <c r="N70" i="1"/>
  <c r="N66" i="1"/>
  <c r="N65" i="1" s="1"/>
  <c r="N62" i="1"/>
  <c r="N57" i="1"/>
  <c r="N54" i="1"/>
  <c r="N53" i="1" s="1"/>
  <c r="N43" i="1"/>
  <c r="N33" i="1"/>
  <c r="N32" i="1" s="1"/>
  <c r="N27" i="1"/>
  <c r="N23" i="1" s="1"/>
  <c r="N22" i="1" s="1"/>
  <c r="L54" i="1"/>
  <c r="N332" i="1" l="1"/>
  <c r="N276" i="1"/>
  <c r="N265" i="1" s="1"/>
  <c r="N312" i="1"/>
  <c r="N172" i="1"/>
  <c r="N147" i="1" s="1"/>
  <c r="N131" i="1"/>
  <c r="N112" i="1"/>
  <c r="N122" i="1" s="1"/>
  <c r="N21" i="1"/>
  <c r="N20" i="1" s="1"/>
  <c r="N18" i="1" s="1"/>
  <c r="N102" i="1" s="1"/>
  <c r="O336" i="1"/>
  <c r="O334" i="1"/>
  <c r="O333" i="1"/>
  <c r="O331" i="1"/>
  <c r="O325" i="1"/>
  <c r="O322" i="1"/>
  <c r="O320" i="1"/>
  <c r="O319" i="1"/>
  <c r="O317" i="1"/>
  <c r="O316" i="1"/>
  <c r="O314" i="1"/>
  <c r="O313" i="1"/>
  <c r="O311" i="1"/>
  <c r="O310" i="1"/>
  <c r="O308" i="1"/>
  <c r="O306" i="1"/>
  <c r="O305" i="1"/>
  <c r="O304" i="1"/>
  <c r="O303" i="1"/>
  <c r="O298" i="1"/>
  <c r="O297" i="1"/>
  <c r="O296" i="1"/>
  <c r="O293" i="1"/>
  <c r="O292" i="1"/>
  <c r="O291" i="1"/>
  <c r="O290" i="1"/>
  <c r="O289" i="1"/>
  <c r="O288" i="1"/>
  <c r="O287" i="1"/>
  <c r="O286" i="1"/>
  <c r="O284" i="1"/>
  <c r="O283" i="1"/>
  <c r="O282" i="1"/>
  <c r="O281" i="1"/>
  <c r="O280" i="1"/>
  <c r="O279" i="1"/>
  <c r="O278" i="1"/>
  <c r="O277" i="1"/>
  <c r="O275" i="1"/>
  <c r="O274" i="1"/>
  <c r="O272" i="1"/>
  <c r="O271" i="1"/>
  <c r="O270" i="1"/>
  <c r="O269" i="1"/>
  <c r="O267" i="1"/>
  <c r="O266" i="1"/>
  <c r="O260" i="1"/>
  <c r="O258" i="1"/>
  <c r="O257" i="1"/>
  <c r="O256" i="1"/>
  <c r="O255" i="1"/>
  <c r="O253" i="1"/>
  <c r="O252" i="1"/>
  <c r="O251" i="1"/>
  <c r="O250" i="1"/>
  <c r="O247" i="1"/>
  <c r="O245" i="1"/>
  <c r="O244" i="1"/>
  <c r="O241" i="1"/>
  <c r="O240" i="1"/>
  <c r="O239" i="1"/>
  <c r="O238" i="1"/>
  <c r="O233" i="1"/>
  <c r="O232" i="1"/>
  <c r="O231" i="1"/>
  <c r="O229" i="1"/>
  <c r="O227" i="1"/>
  <c r="O226" i="1"/>
  <c r="O225" i="1"/>
  <c r="O224" i="1"/>
  <c r="O223" i="1"/>
  <c r="O222" i="1"/>
  <c r="O220" i="1"/>
  <c r="O219" i="1"/>
  <c r="O218" i="1"/>
  <c r="O217" i="1"/>
  <c r="O216" i="1"/>
  <c r="O215" i="1"/>
  <c r="O214" i="1"/>
  <c r="O213" i="1"/>
  <c r="O211" i="1"/>
  <c r="O210" i="1"/>
  <c r="O209" i="1"/>
  <c r="O208" i="1"/>
  <c r="O207" i="1"/>
  <c r="O205" i="1"/>
  <c r="O204" i="1"/>
  <c r="O203" i="1"/>
  <c r="O202" i="1"/>
  <c r="O201" i="1"/>
  <c r="O200" i="1"/>
  <c r="O199" i="1"/>
  <c r="O198" i="1"/>
  <c r="O197" i="1"/>
  <c r="O192" i="1"/>
  <c r="O191" i="1"/>
  <c r="O189" i="1"/>
  <c r="O188" i="1"/>
  <c r="O187" i="1"/>
  <c r="O186" i="1"/>
  <c r="O185" i="1"/>
  <c r="O184" i="1"/>
  <c r="O183" i="1"/>
  <c r="O182" i="1"/>
  <c r="O180" i="1"/>
  <c r="O179" i="1"/>
  <c r="O178" i="1"/>
  <c r="O176" i="1"/>
  <c r="O175" i="1"/>
  <c r="O173" i="1"/>
  <c r="O171" i="1"/>
  <c r="O170" i="1"/>
  <c r="O169" i="1"/>
  <c r="O168" i="1"/>
  <c r="O167" i="1"/>
  <c r="O164" i="1"/>
  <c r="O163" i="1"/>
  <c r="O162" i="1"/>
  <c r="O161" i="1"/>
  <c r="O159" i="1"/>
  <c r="O158" i="1"/>
  <c r="O157" i="1"/>
  <c r="O156" i="1"/>
  <c r="O151" i="1"/>
  <c r="O150" i="1"/>
  <c r="O149" i="1"/>
  <c r="O146" i="1"/>
  <c r="O144" i="1"/>
  <c r="O143" i="1"/>
  <c r="O142" i="1"/>
  <c r="O141" i="1"/>
  <c r="O140" i="1"/>
  <c r="O139" i="1"/>
  <c r="O138" i="1"/>
  <c r="O136" i="1"/>
  <c r="O135" i="1"/>
  <c r="O134" i="1"/>
  <c r="O133" i="1"/>
  <c r="O126" i="1"/>
  <c r="O124" i="1"/>
  <c r="O121" i="1"/>
  <c r="O120" i="1"/>
  <c r="O119" i="1"/>
  <c r="O118" i="1"/>
  <c r="O117" i="1"/>
  <c r="O114" i="1"/>
  <c r="O107" i="1"/>
  <c r="O105" i="1"/>
  <c r="O101" i="1"/>
  <c r="O100" i="1"/>
  <c r="O99" i="1"/>
  <c r="O98" i="1"/>
  <c r="O96" i="1"/>
  <c r="O95" i="1"/>
  <c r="O94" i="1"/>
  <c r="O91" i="1"/>
  <c r="O90" i="1"/>
  <c r="O89" i="1"/>
  <c r="O88" i="1"/>
  <c r="O87" i="1"/>
  <c r="O85" i="1"/>
  <c r="O84" i="1"/>
  <c r="O83" i="1"/>
  <c r="O82" i="1"/>
  <c r="O81" i="1"/>
  <c r="O76" i="1"/>
  <c r="O75" i="1"/>
  <c r="O72" i="1"/>
  <c r="O71" i="1"/>
  <c r="O69" i="1"/>
  <c r="O68" i="1"/>
  <c r="O67" i="1"/>
  <c r="O64" i="1"/>
  <c r="O63" i="1"/>
  <c r="O61" i="1"/>
  <c r="O60" i="1"/>
  <c r="O59" i="1"/>
  <c r="O58" i="1"/>
  <c r="O56" i="1"/>
  <c r="O55" i="1"/>
  <c r="O52" i="1"/>
  <c r="O51" i="1"/>
  <c r="O50" i="1"/>
  <c r="O49" i="1"/>
  <c r="O48" i="1"/>
  <c r="O47" i="1"/>
  <c r="O46" i="1"/>
  <c r="O45" i="1"/>
  <c r="O44" i="1"/>
  <c r="O39" i="1"/>
  <c r="O38" i="1"/>
  <c r="O37" i="1"/>
  <c r="O36" i="1"/>
  <c r="O35" i="1"/>
  <c r="O34" i="1"/>
  <c r="O31" i="1"/>
  <c r="O30" i="1"/>
  <c r="O29" i="1"/>
  <c r="O28" i="1"/>
  <c r="O26" i="1"/>
  <c r="O25" i="1"/>
  <c r="O19" i="1"/>
  <c r="K330" i="1"/>
  <c r="K324" i="1"/>
  <c r="K323" i="1" s="1"/>
  <c r="K318" i="1"/>
  <c r="K315" i="1"/>
  <c r="K309" i="1"/>
  <c r="K307" i="1"/>
  <c r="K302" i="1"/>
  <c r="K295" i="1"/>
  <c r="K285" i="1"/>
  <c r="K276" i="1"/>
  <c r="K273" i="1"/>
  <c r="K268" i="1"/>
  <c r="K254" i="1"/>
  <c r="K249" i="1"/>
  <c r="O249" i="1" s="1"/>
  <c r="K246" i="1"/>
  <c r="O246" i="1" s="1"/>
  <c r="K243" i="1"/>
  <c r="O243" i="1" s="1"/>
  <c r="K237" i="1"/>
  <c r="K230" i="1"/>
  <c r="K221" i="1"/>
  <c r="K212" i="1"/>
  <c r="K206" i="1"/>
  <c r="K196" i="1"/>
  <c r="K190" i="1"/>
  <c r="K181" i="1"/>
  <c r="K177" i="1"/>
  <c r="K174" i="1" s="1"/>
  <c r="K166" i="1"/>
  <c r="K165" i="1" s="1"/>
  <c r="O165" i="1" s="1"/>
  <c r="K160" i="1"/>
  <c r="O160" i="1" s="1"/>
  <c r="K155" i="1"/>
  <c r="K148" i="1"/>
  <c r="K145" i="1"/>
  <c r="K137" i="1"/>
  <c r="K132" i="1"/>
  <c r="K123" i="1"/>
  <c r="K116" i="1"/>
  <c r="K115" i="1" s="1"/>
  <c r="K113" i="1"/>
  <c r="K106" i="1"/>
  <c r="K104" i="1"/>
  <c r="O104" i="1" s="1"/>
  <c r="K97" i="1"/>
  <c r="O97" i="1" s="1"/>
  <c r="K93" i="1"/>
  <c r="K86" i="1"/>
  <c r="K80" i="1" s="1"/>
  <c r="K74" i="1" s="1"/>
  <c r="K73" i="1" s="1"/>
  <c r="K70" i="1"/>
  <c r="O70" i="1" s="1"/>
  <c r="K66" i="1"/>
  <c r="K62" i="1"/>
  <c r="K57" i="1"/>
  <c r="K54" i="1"/>
  <c r="K43" i="1"/>
  <c r="K33" i="1"/>
  <c r="K32" i="1" s="1"/>
  <c r="K27" i="1"/>
  <c r="K23" i="1" s="1"/>
  <c r="K22" i="1" s="1"/>
  <c r="L324" i="1"/>
  <c r="L323" i="1" s="1"/>
  <c r="M324" i="1"/>
  <c r="M323" i="1" s="1"/>
  <c r="L113" i="1"/>
  <c r="M113" i="1"/>
  <c r="N125" i="1" l="1"/>
  <c r="N264" i="1"/>
  <c r="N321" i="1" s="1"/>
  <c r="N130" i="1"/>
  <c r="N259" i="1" s="1"/>
  <c r="O113" i="1"/>
  <c r="O323" i="1"/>
  <c r="K248" i="1"/>
  <c r="O166" i="1"/>
  <c r="K312" i="1"/>
  <c r="O324" i="1"/>
  <c r="K294" i="1"/>
  <c r="K65" i="1"/>
  <c r="K131" i="1"/>
  <c r="K112" i="1"/>
  <c r="K122" i="1" s="1"/>
  <c r="K21" i="1"/>
  <c r="K172" i="1"/>
  <c r="K265" i="1"/>
  <c r="K92" i="1"/>
  <c r="K53" i="1"/>
  <c r="K228" i="1"/>
  <c r="K103" i="1"/>
  <c r="K242" i="1"/>
  <c r="O242" i="1" s="1"/>
  <c r="L116" i="1"/>
  <c r="L115" i="1" s="1"/>
  <c r="O115" i="1" s="1"/>
  <c r="M116" i="1"/>
  <c r="M115" i="1" s="1"/>
  <c r="M112" i="1" s="1"/>
  <c r="M122" i="1" s="1"/>
  <c r="M326" i="1"/>
  <c r="K326" i="1"/>
  <c r="M86" i="1"/>
  <c r="N335" i="1" l="1"/>
  <c r="K20" i="1"/>
  <c r="O116" i="1"/>
  <c r="K18" i="1"/>
  <c r="K264" i="1"/>
  <c r="K147" i="1"/>
  <c r="L112" i="1"/>
  <c r="L326" i="1"/>
  <c r="O326" i="1" s="1"/>
  <c r="M330" i="1"/>
  <c r="M332" i="1" s="1"/>
  <c r="M318" i="1"/>
  <c r="M315" i="1"/>
  <c r="M309" i="1"/>
  <c r="M307" i="1"/>
  <c r="M302" i="1"/>
  <c r="M295" i="1"/>
  <c r="M285" i="1"/>
  <c r="M276" i="1"/>
  <c r="M273" i="1"/>
  <c r="M268" i="1"/>
  <c r="M254" i="1"/>
  <c r="M249" i="1"/>
  <c r="M246" i="1"/>
  <c r="M243" i="1"/>
  <c r="M237" i="1"/>
  <c r="M230" i="1"/>
  <c r="M221" i="1"/>
  <c r="M212" i="1"/>
  <c r="M206" i="1"/>
  <c r="M196" i="1"/>
  <c r="M190" i="1"/>
  <c r="M181" i="1"/>
  <c r="M177" i="1"/>
  <c r="M174" i="1" s="1"/>
  <c r="M166" i="1"/>
  <c r="M165" i="1" s="1"/>
  <c r="M160" i="1"/>
  <c r="M155" i="1"/>
  <c r="M148" i="1"/>
  <c r="M145" i="1"/>
  <c r="M137" i="1"/>
  <c r="M132" i="1"/>
  <c r="M123" i="1"/>
  <c r="M106" i="1"/>
  <c r="M104" i="1"/>
  <c r="M97" i="1"/>
  <c r="M93" i="1"/>
  <c r="M80" i="1"/>
  <c r="M70" i="1"/>
  <c r="M66" i="1"/>
  <c r="M62" i="1"/>
  <c r="M57" i="1"/>
  <c r="M54" i="1"/>
  <c r="M43" i="1"/>
  <c r="M33" i="1"/>
  <c r="M32" i="1" s="1"/>
  <c r="M27" i="1"/>
  <c r="L315" i="1"/>
  <c r="O315" i="1" s="1"/>
  <c r="L318" i="1"/>
  <c r="O318" i="1" s="1"/>
  <c r="L276" i="1"/>
  <c r="O276" i="1" s="1"/>
  <c r="L285" i="1"/>
  <c r="O285" i="1" s="1"/>
  <c r="M74" i="1" l="1"/>
  <c r="M73" i="1" s="1"/>
  <c r="K130" i="1"/>
  <c r="L122" i="1"/>
  <c r="O112" i="1"/>
  <c r="M92" i="1"/>
  <c r="M53" i="1"/>
  <c r="M312" i="1"/>
  <c r="M248" i="1"/>
  <c r="M172" i="1"/>
  <c r="M147" i="1" s="1"/>
  <c r="M131" i="1"/>
  <c r="M242" i="1"/>
  <c r="M294" i="1"/>
  <c r="M23" i="1"/>
  <c r="M22" i="1" s="1"/>
  <c r="M21" i="1" s="1"/>
  <c r="M265" i="1"/>
  <c r="M228" i="1"/>
  <c r="M103" i="1"/>
  <c r="M108" i="1" s="1"/>
  <c r="M65" i="1"/>
  <c r="O122" i="1" l="1"/>
  <c r="M20" i="1"/>
  <c r="M18" i="1" s="1"/>
  <c r="M102" i="1" s="1"/>
  <c r="M125" i="1" s="1"/>
  <c r="M130" i="1"/>
  <c r="M259" i="1" s="1"/>
  <c r="M264" i="1"/>
  <c r="M321" i="1" s="1"/>
  <c r="O86" i="1"/>
  <c r="M335" i="1" l="1"/>
  <c r="L273" i="1"/>
  <c r="O273" i="1" s="1"/>
  <c r="L330" i="1"/>
  <c r="O330" i="1" s="1"/>
  <c r="L106" i="1"/>
  <c r="O106" i="1" s="1"/>
  <c r="L104" i="1"/>
  <c r="L312" i="1"/>
  <c r="O312" i="1" s="1"/>
  <c r="L309" i="1"/>
  <c r="O309" i="1" s="1"/>
  <c r="L307" i="1"/>
  <c r="O307" i="1" s="1"/>
  <c r="L302" i="1"/>
  <c r="O302" i="1" s="1"/>
  <c r="L295" i="1"/>
  <c r="O295" i="1" s="1"/>
  <c r="L268" i="1"/>
  <c r="O268" i="1" s="1"/>
  <c r="L254" i="1"/>
  <c r="O254" i="1" s="1"/>
  <c r="L249" i="1"/>
  <c r="L246" i="1"/>
  <c r="L243" i="1"/>
  <c r="L237" i="1"/>
  <c r="O237" i="1" s="1"/>
  <c r="L230" i="1"/>
  <c r="O230" i="1" s="1"/>
  <c r="L221" i="1"/>
  <c r="O221" i="1" s="1"/>
  <c r="L212" i="1"/>
  <c r="O212" i="1" s="1"/>
  <c r="L206" i="1"/>
  <c r="O206" i="1" s="1"/>
  <c r="L196" i="1"/>
  <c r="O196" i="1" s="1"/>
  <c r="L190" i="1"/>
  <c r="O190" i="1" s="1"/>
  <c r="L181" i="1"/>
  <c r="O181" i="1" s="1"/>
  <c r="L177" i="1"/>
  <c r="O177" i="1" s="1"/>
  <c r="L166" i="1"/>
  <c r="L160" i="1"/>
  <c r="L155" i="1"/>
  <c r="O155" i="1" s="1"/>
  <c r="L148" i="1"/>
  <c r="O148" i="1" s="1"/>
  <c r="L145" i="1"/>
  <c r="O145" i="1" s="1"/>
  <c r="L137" i="1"/>
  <c r="O137" i="1" s="1"/>
  <c r="L132" i="1"/>
  <c r="O132" i="1" s="1"/>
  <c r="L123" i="1"/>
  <c r="O123" i="1" s="1"/>
  <c r="L97" i="1"/>
  <c r="L93" i="1"/>
  <c r="O93" i="1" s="1"/>
  <c r="L80" i="1"/>
  <c r="O80" i="1" s="1"/>
  <c r="L70" i="1"/>
  <c r="L66" i="1"/>
  <c r="O66" i="1" s="1"/>
  <c r="L62" i="1"/>
  <c r="O62" i="1" s="1"/>
  <c r="L57" i="1"/>
  <c r="O57" i="1" s="1"/>
  <c r="O54" i="1"/>
  <c r="L43" i="1"/>
  <c r="O43" i="1" s="1"/>
  <c r="L33" i="1"/>
  <c r="O33" i="1" s="1"/>
  <c r="L27" i="1"/>
  <c r="O27" i="1" s="1"/>
  <c r="L24" i="1"/>
  <c r="O24" i="1" s="1"/>
  <c r="L32" i="1" l="1"/>
  <c r="O32" i="1" s="1"/>
  <c r="L165" i="1"/>
  <c r="L265" i="1"/>
  <c r="O265" i="1" s="1"/>
  <c r="L174" i="1"/>
  <c r="O174" i="1" s="1"/>
  <c r="L74" i="1"/>
  <c r="O74" i="1" s="1"/>
  <c r="O327" i="1"/>
  <c r="K332" i="1"/>
  <c r="L242" i="1"/>
  <c r="L92" i="1"/>
  <c r="O92" i="1" s="1"/>
  <c r="L103" i="1"/>
  <c r="O103" i="1" s="1"/>
  <c r="L23" i="1"/>
  <c r="O23" i="1" s="1"/>
  <c r="L228" i="1"/>
  <c r="O228" i="1" s="1"/>
  <c r="L248" i="1"/>
  <c r="O248" i="1" s="1"/>
  <c r="L53" i="1"/>
  <c r="O53" i="1" s="1"/>
  <c r="L131" i="1"/>
  <c r="O131" i="1" s="1"/>
  <c r="L294" i="1"/>
  <c r="O294" i="1" s="1"/>
  <c r="L65" i="1"/>
  <c r="O65" i="1" s="1"/>
  <c r="L172" i="1" l="1"/>
  <c r="O172" i="1" s="1"/>
  <c r="L332" i="1"/>
  <c r="O332" i="1" s="1"/>
  <c r="L22" i="1"/>
  <c r="O22" i="1" s="1"/>
  <c r="L73" i="1"/>
  <c r="O73" i="1" s="1"/>
  <c r="L264" i="1"/>
  <c r="O264" i="1" s="1"/>
  <c r="H20" i="2"/>
  <c r="G20" i="2"/>
  <c r="F20" i="2"/>
  <c r="E20" i="2"/>
  <c r="D20" i="2"/>
  <c r="C20" i="2"/>
  <c r="B20" i="2"/>
  <c r="L147" i="1" l="1"/>
  <c r="O147" i="1" s="1"/>
  <c r="L321" i="1"/>
  <c r="L21" i="1"/>
  <c r="O21" i="1" s="1"/>
  <c r="L130" i="1" l="1"/>
  <c r="O130" i="1" s="1"/>
  <c r="L20" i="1"/>
  <c r="O20" i="1" s="1"/>
  <c r="L259" i="1" l="1"/>
  <c r="L335" i="1" s="1"/>
  <c r="L18" i="1"/>
  <c r="O18" i="1" s="1"/>
  <c r="L108" i="1" l="1"/>
  <c r="K108" i="1" l="1"/>
  <c r="O108" i="1" s="1"/>
  <c r="L102" i="1" l="1"/>
  <c r="L125" i="1" s="1"/>
  <c r="K321" i="1" l="1"/>
  <c r="O321" i="1" s="1"/>
  <c r="K259" i="1" l="1"/>
  <c r="K335" i="1" l="1"/>
  <c r="O335" i="1" s="1"/>
  <c r="O259" i="1"/>
  <c r="K102" i="1"/>
  <c r="K125" i="1" l="1"/>
  <c r="O125" i="1" s="1"/>
  <c r="O102" i="1"/>
</calcChain>
</file>

<file path=xl/sharedStrings.xml><?xml version="1.0" encoding="utf-8"?>
<sst xmlns="http://schemas.openxmlformats.org/spreadsheetml/2006/main" count="628" uniqueCount="496">
  <si>
    <t>A.</t>
  </si>
  <si>
    <t>PLAN PRIHODA I RASHODA</t>
  </si>
  <si>
    <t>PRIHODI</t>
  </si>
  <si>
    <t>1</t>
  </si>
  <si>
    <t>2</t>
  </si>
  <si>
    <t>3</t>
  </si>
  <si>
    <t>31</t>
  </si>
  <si>
    <t>PRIHODI OD PRODAJE ROBE I PRUŽANJA USLUGA</t>
  </si>
  <si>
    <t>3111</t>
  </si>
  <si>
    <t>Prihodi od prodaje robe</t>
  </si>
  <si>
    <t>3112</t>
  </si>
  <si>
    <t>Prihodi od pružanja usluga</t>
  </si>
  <si>
    <t>31121</t>
  </si>
  <si>
    <t>Lučke pristojbe</t>
  </si>
  <si>
    <t>311211</t>
  </si>
  <si>
    <t>Pristojba za uporabu obale</t>
  </si>
  <si>
    <t>3112111</t>
  </si>
  <si>
    <t>Pristojba za uporabu obale u putničkom prometu</t>
  </si>
  <si>
    <t>31121111</t>
  </si>
  <si>
    <t>Međunarodni  putnički promet</t>
  </si>
  <si>
    <t>311211111</t>
  </si>
  <si>
    <t>Međunarodni linijski putnički promet</t>
  </si>
  <si>
    <t>311211112</t>
  </si>
  <si>
    <t>Međunarodni povremeni putnički promet (kružna putovanja)</t>
  </si>
  <si>
    <t>31121112</t>
  </si>
  <si>
    <t>Nacionalni putnički promet</t>
  </si>
  <si>
    <t>311211121</t>
  </si>
  <si>
    <t>Nacionalni linijski putnički promet - putnici u tranzitu</t>
  </si>
  <si>
    <t>311211122</t>
  </si>
  <si>
    <t>Nacionalni povremeni putnički promet (kružna putovanja) - izleti</t>
  </si>
  <si>
    <t>3112112</t>
  </si>
  <si>
    <t>Pristojba za uporabu obale u teretnom prometu</t>
  </si>
  <si>
    <t>311212</t>
  </si>
  <si>
    <t>Brodska ležarina</t>
  </si>
  <si>
    <t>311213</t>
  </si>
  <si>
    <t>Pristojba za vez</t>
  </si>
  <si>
    <t>3112131</t>
  </si>
  <si>
    <t>Pristojba za stalni vez u komunalnom dijelu luke</t>
  </si>
  <si>
    <t>31121311</t>
  </si>
  <si>
    <t>Pristojba za stalni vez za ribarske brodove i brodice</t>
  </si>
  <si>
    <t>31121312</t>
  </si>
  <si>
    <t>Pristojba za stalni vez za putničke brodove i brodice</t>
  </si>
  <si>
    <t>31121313</t>
  </si>
  <si>
    <t>Pristojba za stalni vez za brodove i brodice koji služe za osobne potrebe</t>
  </si>
  <si>
    <t>3112132</t>
  </si>
  <si>
    <t xml:space="preserve">Prostojba za vez u nautičkom dijelu luke </t>
  </si>
  <si>
    <t>3112133</t>
  </si>
  <si>
    <t>Pristojba za vez u zimovanju</t>
  </si>
  <si>
    <t>3112134</t>
  </si>
  <si>
    <t>Pristojba za vez na sidrištu luke</t>
  </si>
  <si>
    <t>31122</t>
  </si>
  <si>
    <t>Lučke naknade</t>
  </si>
  <si>
    <t>311220</t>
  </si>
  <si>
    <t>Usluge ukrcaja i iskrcaja tereta</t>
  </si>
  <si>
    <t>311221</t>
  </si>
  <si>
    <t>Usluge priveza i odveza brodova, jahti i brodica te plutajućih objekata</t>
  </si>
  <si>
    <t>311222</t>
  </si>
  <si>
    <t>Usluge ukrcaja i iskrcaja putnika i vozila</t>
  </si>
  <si>
    <t>311223</t>
  </si>
  <si>
    <t xml:space="preserve">Usluge prihvata krutog i tekućeg otpada </t>
  </si>
  <si>
    <t>311224</t>
  </si>
  <si>
    <t>Usluge opskrbe vodom</t>
  </si>
  <si>
    <t>311225</t>
  </si>
  <si>
    <t>Usluge opskrbe električnom energijom</t>
  </si>
  <si>
    <t>311226</t>
  </si>
  <si>
    <t>Usluge dizanja i spuštanja u more brodova, jahti i brodica i istezališta</t>
  </si>
  <si>
    <t>311227</t>
  </si>
  <si>
    <t>Usluge zimovanja (na kopnu)</t>
  </si>
  <si>
    <t>311228</t>
  </si>
  <si>
    <t>Ostale nespomenute usluge</t>
  </si>
  <si>
    <t>31123</t>
  </si>
  <si>
    <t>Naknade za koncesiju</t>
  </si>
  <si>
    <t>311231</t>
  </si>
  <si>
    <t>3112311</t>
  </si>
  <si>
    <t>Fiksni dio koncesijske nakande</t>
  </si>
  <si>
    <t>3112312</t>
  </si>
  <si>
    <t>Promijenjivi dio koncesijske nakande</t>
  </si>
  <si>
    <t>311232</t>
  </si>
  <si>
    <t>3112321</t>
  </si>
  <si>
    <t>3112322</t>
  </si>
  <si>
    <t>31124</t>
  </si>
  <si>
    <t>34</t>
  </si>
  <si>
    <t>PRIHODI OD IMOVINE</t>
  </si>
  <si>
    <t>341</t>
  </si>
  <si>
    <t>Prihodi od financijske imovine</t>
  </si>
  <si>
    <t>3413</t>
  </si>
  <si>
    <t>Prihodi od kamata na oročena sredstva i depozite</t>
  </si>
  <si>
    <t>3414</t>
  </si>
  <si>
    <t>Prihodi od zateznih kamata</t>
  </si>
  <si>
    <t>3418</t>
  </si>
  <si>
    <t>Ostali prihodi od financijske imovine</t>
  </si>
  <si>
    <t>342</t>
  </si>
  <si>
    <t>Prihodi od nefinancijske imovine</t>
  </si>
  <si>
    <t>3421</t>
  </si>
  <si>
    <t>Prihodi od zakupa i najma imovine</t>
  </si>
  <si>
    <t>3422</t>
  </si>
  <si>
    <t>Ostali prihodi od nefinancijske imovine</t>
  </si>
  <si>
    <t>35</t>
  </si>
  <si>
    <t>PRIHODI OD DONACIJA</t>
  </si>
  <si>
    <t>351</t>
  </si>
  <si>
    <t>Prihodi od donacija iz proračuna (sučeljavanje)</t>
  </si>
  <si>
    <t>3511</t>
  </si>
  <si>
    <t>Prihodi od donacija iz državnog proračuna Republike Hrvatske</t>
  </si>
  <si>
    <t>3512</t>
  </si>
  <si>
    <t>Prihodi od donacija iz proračuna PGŽ županije (osnivača)</t>
  </si>
  <si>
    <t>3513</t>
  </si>
  <si>
    <t>Prihodi od donacija jedinica lokalne samouprave</t>
  </si>
  <si>
    <t>35131</t>
  </si>
  <si>
    <t>Općina Omišalj</t>
  </si>
  <si>
    <t>35132</t>
  </si>
  <si>
    <t>Općina Vrbnik</t>
  </si>
  <si>
    <t>35133</t>
  </si>
  <si>
    <t>Općina Baška</t>
  </si>
  <si>
    <t>35134</t>
  </si>
  <si>
    <t xml:space="preserve">Grad Krk </t>
  </si>
  <si>
    <t>3514</t>
  </si>
  <si>
    <t xml:space="preserve">EU - bespovratna sredstva </t>
  </si>
  <si>
    <t>352</t>
  </si>
  <si>
    <t>Prihodi od donacija inozemnih vlada i međunarodinih organizacija</t>
  </si>
  <si>
    <t>353</t>
  </si>
  <si>
    <t>Prihodi od trgovačkih društava i ostalih pravnih osoba</t>
  </si>
  <si>
    <t>354</t>
  </si>
  <si>
    <t>Prihodi od građana i kućanstava</t>
  </si>
  <si>
    <t>355</t>
  </si>
  <si>
    <t>Ostali prihodi od donacija</t>
  </si>
  <si>
    <t>36</t>
  </si>
  <si>
    <t>OSTALI PRIHODI</t>
  </si>
  <si>
    <t>361</t>
  </si>
  <si>
    <t>3611</t>
  </si>
  <si>
    <t>Prihodi od naknade šteta</t>
  </si>
  <si>
    <t>3612</t>
  </si>
  <si>
    <t>Prihodi od refundacija</t>
  </si>
  <si>
    <t>362</t>
  </si>
  <si>
    <t>Prihodi od prodaje dugotrajne imovine</t>
  </si>
  <si>
    <t>363</t>
  </si>
  <si>
    <t>Ostali nespomenuti prihodi</t>
  </si>
  <si>
    <t>3631</t>
  </si>
  <si>
    <t>Otpis obveza</t>
  </si>
  <si>
    <t>3632</t>
  </si>
  <si>
    <t>Naplaćena dospjela/otpisana potraživanja</t>
  </si>
  <si>
    <t>3633</t>
  </si>
  <si>
    <t>36330</t>
  </si>
  <si>
    <t>Penali</t>
  </si>
  <si>
    <t>UKUPNO PRIHODI POSLOVANJA</t>
  </si>
  <si>
    <t>29</t>
  </si>
  <si>
    <t>Odgođeni prihodi od donacija</t>
  </si>
  <si>
    <t>29220</t>
  </si>
  <si>
    <t>29221</t>
  </si>
  <si>
    <t>Odgođeni prihodi- donacija iz proračuna PGŽ županije</t>
  </si>
  <si>
    <t>29222</t>
  </si>
  <si>
    <t>ODGOĐENO PLAĆANJE RASHODA I PRIHODI BUDUĆIH RAZDOBLJA (PASIVNA VREMENSKA RAZGRANIČENJA)</t>
  </si>
  <si>
    <t>52</t>
  </si>
  <si>
    <t>PRENESENI VIŠAK PRIHODA</t>
  </si>
  <si>
    <t>522</t>
  </si>
  <si>
    <t>RASHODI</t>
  </si>
  <si>
    <t>RASHODI POSLOVANJA</t>
  </si>
  <si>
    <t>Rashodi za radnike</t>
  </si>
  <si>
    <t>Plaće</t>
  </si>
  <si>
    <t>Plaće za redovni rad (u bruto iznosu)</t>
  </si>
  <si>
    <t>Plaće u naravi</t>
  </si>
  <si>
    <t>Plaće za prekovremeni rad</t>
  </si>
  <si>
    <t>Plaće za posebne uvjete rada</t>
  </si>
  <si>
    <t>Ostali rashodi za radnike</t>
  </si>
  <si>
    <t>Bonus za uspješan rad</t>
  </si>
  <si>
    <t>Nagrade (jubilarne nagrade, prigodne godišnje nagrade, posebne nagrade i sl.)</t>
  </si>
  <si>
    <t>Darovi (radnicima, djeci radnika i sl.)</t>
  </si>
  <si>
    <t>Otpremnine</t>
  </si>
  <si>
    <t>Naknade za bolest (za bolovanje duže od 90 dana)</t>
  </si>
  <si>
    <t>Naknade za slučaj smrti i invalidnosti</t>
  </si>
  <si>
    <t>Ostali nespomenuti rashodi za zaposlene</t>
  </si>
  <si>
    <t>Doprinosi na plaće</t>
  </si>
  <si>
    <t>Materijalni rashodi</t>
  </si>
  <si>
    <t>Naknada troškova radnicima</t>
  </si>
  <si>
    <t xml:space="preserve">Službena putovanja </t>
  </si>
  <si>
    <t>Naknada za prijevoz, za rad na terenu i odvojeni život</t>
  </si>
  <si>
    <t>Stručno usavršavanje radnika</t>
  </si>
  <si>
    <t>Naknade troškova službenih putovanja</t>
  </si>
  <si>
    <t>Naknade ostalih troškova</t>
  </si>
  <si>
    <t>Ostale naknade</t>
  </si>
  <si>
    <t>Nakande volonterima</t>
  </si>
  <si>
    <t>Nakande za obavljanje aktivnosti</t>
  </si>
  <si>
    <t>Naknade ostalim osobama izvan radnog odnosa</t>
  </si>
  <si>
    <t>Autorski honorari</t>
  </si>
  <si>
    <t>Ugovori o djelu</t>
  </si>
  <si>
    <t>Rashodi za usluge</t>
  </si>
  <si>
    <t>Usluge telefona, pošte i prijevoza</t>
  </si>
  <si>
    <t>Usluge tekućeg i investicijskog održavanja</t>
  </si>
  <si>
    <t>Usluge održavanja lučkih svjetala</t>
  </si>
  <si>
    <t>Usluge održavanja opreme</t>
  </si>
  <si>
    <t>Ostale usluge tekućeg i investicijskog održavanja</t>
  </si>
  <si>
    <t>Popravci, sanacija i održavanje postojeće infrastrukture</t>
  </si>
  <si>
    <t>Održavanje vozila i plovila</t>
  </si>
  <si>
    <t>Usluge promidžbe i informiranja</t>
  </si>
  <si>
    <t>Komunalne usluge</t>
  </si>
  <si>
    <t>Usluge odvoza smeća</t>
  </si>
  <si>
    <t>42543</t>
  </si>
  <si>
    <t>Usluge prikupljanja i otpreme ulja i fekalnih voda</t>
  </si>
  <si>
    <t>42544</t>
  </si>
  <si>
    <t>Ostale nespomenute komunalne usluge</t>
  </si>
  <si>
    <t>42545</t>
  </si>
  <si>
    <t>Usluge čišćenja poslovnih prostora</t>
  </si>
  <si>
    <t>42546</t>
  </si>
  <si>
    <t>Usluga popisa i provjera plovila</t>
  </si>
  <si>
    <t>42547</t>
  </si>
  <si>
    <t>Usluge održavanja hortikulture</t>
  </si>
  <si>
    <t>Zakupnine i najamnine</t>
  </si>
  <si>
    <t>Zdravstvene i veterinarske usluge</t>
  </si>
  <si>
    <t>Analiza otpada</t>
  </si>
  <si>
    <t>Obvezni i preventivni zdravstveni pregledi radnika</t>
  </si>
  <si>
    <t>Intelektualne i osobne usluge</t>
  </si>
  <si>
    <t>Ugovori s agencijama za zapošljavanje (Studentski centar i sl.)</t>
  </si>
  <si>
    <t>42572</t>
  </si>
  <si>
    <t>Odvjetničke usluge, javnobilježničke usluge</t>
  </si>
  <si>
    <t>42573</t>
  </si>
  <si>
    <t>Revizorske usluge</t>
  </si>
  <si>
    <t>42574</t>
  </si>
  <si>
    <t>Knjigovodstvene usluge</t>
  </si>
  <si>
    <t>42575</t>
  </si>
  <si>
    <t>Usluge vještačenja</t>
  </si>
  <si>
    <t>42576</t>
  </si>
  <si>
    <t>Usluge nadzora</t>
  </si>
  <si>
    <t>42577</t>
  </si>
  <si>
    <t>Usluge projektne dokumentacije</t>
  </si>
  <si>
    <t>42578</t>
  </si>
  <si>
    <t>Ostale nespomenute intelektualne i osobne usluge</t>
  </si>
  <si>
    <t>Računalne usluge</t>
  </si>
  <si>
    <t>Ostale usluge</t>
  </si>
  <si>
    <t xml:space="preserve">Grafičke i tiskarske usluge </t>
  </si>
  <si>
    <t>Film i izrada fotografija</t>
  </si>
  <si>
    <t>Usluge objavljivanja - javna nabava</t>
  </si>
  <si>
    <t>Usluge privatne zaštite i čuvanja imovine</t>
  </si>
  <si>
    <t>Rashodi za materijal i energiju</t>
  </si>
  <si>
    <t>Uredski materijal i ostali materijalni rashodi - materijal za čišćenje i održavanje</t>
  </si>
  <si>
    <t>Radna odjeća i obuća</t>
  </si>
  <si>
    <t>Materijal i sirovine - materijal u slučaju onečišćenja mora</t>
  </si>
  <si>
    <t>Energija</t>
  </si>
  <si>
    <t>Gorivo za vozila i plovila</t>
  </si>
  <si>
    <t>Sitni inventar i autogume</t>
  </si>
  <si>
    <t>4267</t>
  </si>
  <si>
    <t>Materijal za tekuće održavanje (lanci, konopi, bove i sl.)</t>
  </si>
  <si>
    <t>Ostali nespomenuti materijalni rashodi</t>
  </si>
  <si>
    <t>Premije osiguranja</t>
  </si>
  <si>
    <t>Reprezentacija</t>
  </si>
  <si>
    <t>Članarine</t>
  </si>
  <si>
    <t>Kotizacije</t>
  </si>
  <si>
    <t>Ostali nespomenuti materijalni rashodi - biljezi i pristojbe</t>
  </si>
  <si>
    <t>Rashodi amortizacije</t>
  </si>
  <si>
    <t>Financijski rashodi</t>
  </si>
  <si>
    <t>Kamate na izdane vrijednosne papire</t>
  </si>
  <si>
    <t>Kamate na primljene kredite i zajmove</t>
  </si>
  <si>
    <t>Kamate na primljene kredite banaka i ostalih kreditora</t>
  </si>
  <si>
    <t>Kamate na primljene robne i ostale zajmove</t>
  </si>
  <si>
    <t>Kamate za odobrene, a nerealizirane zajmove</t>
  </si>
  <si>
    <t>Ostali financijski rashodi</t>
  </si>
  <si>
    <t>Bankarske usluge i usluge platnog prometa</t>
  </si>
  <si>
    <t>Negativne tečajne razlike i valutna klauzula</t>
  </si>
  <si>
    <t>Zatezna kamata</t>
  </si>
  <si>
    <t>Ostali nespomenuti financijski rashodi</t>
  </si>
  <si>
    <t>45</t>
  </si>
  <si>
    <t>Donacije</t>
  </si>
  <si>
    <t>Tekuće donacije</t>
  </si>
  <si>
    <t>Stipendije</t>
  </si>
  <si>
    <t>Kapitalne donacije</t>
  </si>
  <si>
    <t>Ostale kapitalne donacije</t>
  </si>
  <si>
    <t>Ostali rashodi</t>
  </si>
  <si>
    <t>Kazne, penali i naknada štete</t>
  </si>
  <si>
    <t>Naknade štete pravnim i fizičkim osobama - kazna</t>
  </si>
  <si>
    <t>Penali, ležarine i drugo</t>
  </si>
  <si>
    <t>Naknade šteta radnicima</t>
  </si>
  <si>
    <t>Ugovorne kazne i ostale naknade štete - kazna</t>
  </si>
  <si>
    <t>Ostali nespomenuti rashodi</t>
  </si>
  <si>
    <t>Neotpisana vrijednost i drugi rashodi otuđene i rashodovane dugotrajne imovine</t>
  </si>
  <si>
    <t>Otpisana potraživanja</t>
  </si>
  <si>
    <t>Rashodi za ostala porezna davanja</t>
  </si>
  <si>
    <t>Ostali nepomenuti rashodi</t>
  </si>
  <si>
    <t>UKUPNO RASHODI POSLOVANJA</t>
  </si>
  <si>
    <t>RASHODI ZA NABAVU NEFINANCIJSKE IMOVINE</t>
  </si>
  <si>
    <t>05</t>
  </si>
  <si>
    <t>Rashodi za nabavu nefinancijske imovine u pripremi</t>
  </si>
  <si>
    <t>051</t>
  </si>
  <si>
    <t>Građevinski objekti</t>
  </si>
  <si>
    <t>0511</t>
  </si>
  <si>
    <t>Stambeni objekti</t>
  </si>
  <si>
    <t>0512</t>
  </si>
  <si>
    <t xml:space="preserve">Poslovni objekti </t>
  </si>
  <si>
    <t>0513</t>
  </si>
  <si>
    <t>Ostali građevinski objekti</t>
  </si>
  <si>
    <t>05131</t>
  </si>
  <si>
    <t xml:space="preserve">Lučka podgradnja (infrastruktura) </t>
  </si>
  <si>
    <t>05132</t>
  </si>
  <si>
    <t xml:space="preserve">Lučka nadgradnja (suprastruktura) </t>
  </si>
  <si>
    <t>05133</t>
  </si>
  <si>
    <t>Energetski i komunikacijski vodovi</t>
  </si>
  <si>
    <t>05134</t>
  </si>
  <si>
    <t>Skladišta, silosi, garaže i sl.</t>
  </si>
  <si>
    <t>052</t>
  </si>
  <si>
    <t>Postrojenja i oprema u pripremi</t>
  </si>
  <si>
    <t>0521</t>
  </si>
  <si>
    <t>Uredska oprema i namještaj u pripremi</t>
  </si>
  <si>
    <t>05211</t>
  </si>
  <si>
    <t>Uredski namještaj</t>
  </si>
  <si>
    <t>05212</t>
  </si>
  <si>
    <t>Računala i računalna oprema</t>
  </si>
  <si>
    <t>05213</t>
  </si>
  <si>
    <t>Ostala uredska oprema</t>
  </si>
  <si>
    <t>0522</t>
  </si>
  <si>
    <t>Komunikacijska oprema u pripremi</t>
  </si>
  <si>
    <t>05221</t>
  </si>
  <si>
    <t>Radio i televizijski prijemnici</t>
  </si>
  <si>
    <t>05222</t>
  </si>
  <si>
    <t>Telefoni i ostali telekomunikacijski uređaji</t>
  </si>
  <si>
    <t>05223</t>
  </si>
  <si>
    <t>Telefonske i telegrafske centrale s instalacijama</t>
  </si>
  <si>
    <t>05224</t>
  </si>
  <si>
    <t xml:space="preserve">Sustav video nadzora </t>
  </si>
  <si>
    <t>0523</t>
  </si>
  <si>
    <t>Komunalna oprema u pripremi</t>
  </si>
  <si>
    <t>05231</t>
  </si>
  <si>
    <t>Komunalna oprema (ormarići za struju i sl.)</t>
  </si>
  <si>
    <t>053</t>
  </si>
  <si>
    <t>Prijevozna sredstva u pripremi</t>
  </si>
  <si>
    <t>0531</t>
  </si>
  <si>
    <t>Automobili i ostala prijevozna sredstva u cestovnom prometu</t>
  </si>
  <si>
    <t>0532</t>
  </si>
  <si>
    <t>Prijevozna sredstva u pomorskom prometu</t>
  </si>
  <si>
    <t>055</t>
  </si>
  <si>
    <t>Ostala nematerijalna proizvedena imovina u pripremi</t>
  </si>
  <si>
    <t>0551</t>
  </si>
  <si>
    <t xml:space="preserve">Ulaganje u računalne programe </t>
  </si>
  <si>
    <t>0552</t>
  </si>
  <si>
    <t xml:space="preserve">Ulaganje u projektnu dokumentaciju </t>
  </si>
  <si>
    <t>0553</t>
  </si>
  <si>
    <t>Usluge nadzora za izgradnju ostalih građevinskih objekata</t>
  </si>
  <si>
    <t>05531</t>
  </si>
  <si>
    <t>Usluge građevinskog nadzora</t>
  </si>
  <si>
    <t>05532</t>
  </si>
  <si>
    <t>Usluge projektanskog nadzora</t>
  </si>
  <si>
    <t>0554</t>
  </si>
  <si>
    <t>Vodni i komunalni doprinos za izgradnju ostalih građevinskih objekata</t>
  </si>
  <si>
    <t>05541</t>
  </si>
  <si>
    <t>Vodni doprinos</t>
  </si>
  <si>
    <t>056</t>
  </si>
  <si>
    <t xml:space="preserve">Ostala nefinancijska imovina u pripremi </t>
  </si>
  <si>
    <t>UKUPNO RASHODI ZA NABAVU NEFINANCIJSKE IMOVINE</t>
  </si>
  <si>
    <t>PRENESENI MANJAK PRIHODA</t>
  </si>
  <si>
    <t>52222</t>
  </si>
  <si>
    <t>PLANIRANI MANJAK PRIHODA</t>
  </si>
  <si>
    <t>ŽUPANIJSKA LUČKA UPRAVA KRK</t>
  </si>
  <si>
    <t>Upravno vijeće</t>
  </si>
  <si>
    <t>4265</t>
  </si>
  <si>
    <t>4266</t>
  </si>
  <si>
    <t>29223</t>
  </si>
  <si>
    <t>Odgođeni prihodi- EU projekt Baška</t>
  </si>
  <si>
    <t>0514</t>
  </si>
  <si>
    <t>05141</t>
  </si>
  <si>
    <t>B.</t>
  </si>
  <si>
    <t>35135</t>
  </si>
  <si>
    <t>Općina Malinska-Dubašnica</t>
  </si>
  <si>
    <t>35136</t>
  </si>
  <si>
    <t>Općina Punat</t>
  </si>
  <si>
    <t>Naknade članovima u predstavničkim i izvršnim tijelima, povjerenstvima i sl.</t>
  </si>
  <si>
    <t xml:space="preserve">Naknade za obavljanje aktivnosti </t>
  </si>
  <si>
    <t>29224</t>
  </si>
  <si>
    <t>26</t>
  </si>
  <si>
    <t>261</t>
  </si>
  <si>
    <t>Obveze za kredite banaka i ostalih kreditora</t>
  </si>
  <si>
    <t>2611</t>
  </si>
  <si>
    <t>Odgođeni prihodi- donacija iz državnog proračuna RH (MMPI)</t>
  </si>
  <si>
    <t>05148</t>
  </si>
  <si>
    <t>Naknade za koncesiju za obavljanje lučkih djelatnosti</t>
  </si>
  <si>
    <t>Naknade za koncesiju za obavljanje ostalih gospodarskih djelatnosti</t>
  </si>
  <si>
    <t>Predsjednica Upravnog vijeća</t>
  </si>
  <si>
    <t>Nada Milošević</t>
  </si>
  <si>
    <t>u EUR</t>
  </si>
  <si>
    <t>Obveze prema leasing kućama</t>
  </si>
  <si>
    <t>31125</t>
  </si>
  <si>
    <t>Neizravna naknada za prihvat otpada</t>
  </si>
  <si>
    <t>311251</t>
  </si>
  <si>
    <t>311252</t>
  </si>
  <si>
    <t>Brodice za koje je zaključen ugovor o stalnom vezu na komunalnom dijelu luke</t>
  </si>
  <si>
    <t>Brodice i jahte u tranzitu</t>
  </si>
  <si>
    <t>Odgođeni prihodi- donacija iz proračuna jedinica lokalne samouprave (gradovi, općine)</t>
  </si>
  <si>
    <r>
      <t>Doprinosi za zdravstveno osiguranje i ozljede na radu</t>
    </r>
    <r>
      <rPr>
        <b/>
        <sz val="11"/>
        <color rgb="FFFF0000"/>
        <rFont val="Arial"/>
        <family val="2"/>
        <charset val="238"/>
      </rPr>
      <t xml:space="preserve"> </t>
    </r>
  </si>
  <si>
    <t>Ostali prihodi poslovanja i rezervacije</t>
  </si>
  <si>
    <t>Mjesec</t>
  </si>
  <si>
    <t>Primici od dugoročnog zaduživanja temeljem primljenih kredita ili zajmova</t>
  </si>
  <si>
    <t>Primici od prodaje vrijednosnih papira, dionica ili udjela u glavnici</t>
  </si>
  <si>
    <t>Primici od povrata glavnice danih zajmova</t>
  </si>
  <si>
    <t>Izdaci do danih dugoročnih zajmova</t>
  </si>
  <si>
    <t>Izdaci od ulaganja u vrijednosne papire, dionice, udjele u glavnici</t>
  </si>
  <si>
    <t xml:space="preserve">Otplata glavnice primljenih dugoročnih kredita i zajmova (EUR) </t>
  </si>
  <si>
    <t xml:space="preserve"> Otplata glavnice primljenih dugoročnih kredita - Financijski leasing (EUR) 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</si>
  <si>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</si>
  <si>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</si>
  <si>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</si>
  <si>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</si>
  <si>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</si>
  <si>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</si>
  <si>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</si>
  <si>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</si>
  <si>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</si>
  <si>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</si>
  <si>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</si>
  <si>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</si>
  <si>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</t>
  </si>
  <si>
    <t>Najviši iznos do kojeg se može jednokratno kratkoročno zadužiti</t>
  </si>
  <si>
    <t>Najviši iznos do kojeg se može dati kratkoročni zajam</t>
  </si>
  <si>
    <t>C.</t>
  </si>
  <si>
    <t>311233</t>
  </si>
  <si>
    <t>Dozvole na pomorskom dobru</t>
  </si>
  <si>
    <t xml:space="preserve">Obveze za kredite u zemlji </t>
  </si>
  <si>
    <t>PLAN ZA 2024. GODINU</t>
  </si>
  <si>
    <t>4</t>
  </si>
  <si>
    <t>4268</t>
  </si>
  <si>
    <t>Potrošni materijal - nabava kartica za otpad za korisnike luke</t>
  </si>
  <si>
    <t>OBVEZE ZA KREDITE I ZAJMOVE</t>
  </si>
  <si>
    <t>262</t>
  </si>
  <si>
    <t>Obveze za robne i ostale zajmove</t>
  </si>
  <si>
    <t>2621</t>
  </si>
  <si>
    <t xml:space="preserve">SVEUKUPNO PRIHODI POSLOVANJA, OBVEZE ZA KREDITE I ZAJMOVE, ODGOĐENO PLAĆANJE RASHODA I PRIHODI BUDUĆIH RAZDOBLJA I PRENESENI VIŠAK PRIHODA </t>
  </si>
  <si>
    <t>0515</t>
  </si>
  <si>
    <t>05151</t>
  </si>
  <si>
    <t>05152</t>
  </si>
  <si>
    <t>05153</t>
  </si>
  <si>
    <t>05154</t>
  </si>
  <si>
    <t>05155</t>
  </si>
  <si>
    <t>05156</t>
  </si>
  <si>
    <t>05157</t>
  </si>
  <si>
    <t>05158</t>
  </si>
  <si>
    <t>0516</t>
  </si>
  <si>
    <t>05161</t>
  </si>
  <si>
    <t>EU projekt - Rekonstrukcija luke Krk</t>
  </si>
  <si>
    <t>EU projekt - Dogradnja luke Baška</t>
  </si>
  <si>
    <t>EU projekt - Dogradnja luke Baška - radovi</t>
  </si>
  <si>
    <t>EU projekt - Dogradnja luke Baška - neprihvatljivi troškovi</t>
  </si>
  <si>
    <t>EU projekt - Rekonstrukcija luke Krk - radovi</t>
  </si>
  <si>
    <t>EU projekt - Rekonstrukcija luke Krk - oprema</t>
  </si>
  <si>
    <t>EU projekt - Rekonstrukcija luke Krk - stručni nadzor građenja i koordinator zaštite na radu</t>
  </si>
  <si>
    <t>EU projekt - Rekonstrukcija luke Krk - projektantski nadzor</t>
  </si>
  <si>
    <t>EU projekt - Rekonstrukcija luke Krk - voditelj projekta</t>
  </si>
  <si>
    <t>EU projekt - Rekonstrukcija luke Krk - promidžba i vidljivost</t>
  </si>
  <si>
    <t>EU projekt - Rekonstrukcija luke Krk - neprihvatljivi troškovi</t>
  </si>
  <si>
    <t>EU projekt - Rekonstrukcija luke Vrbnik</t>
  </si>
  <si>
    <t>EU projekt - Rekonstrukcija luke Vrbnik - radovi</t>
  </si>
  <si>
    <t>05162</t>
  </si>
  <si>
    <t>05163</t>
  </si>
  <si>
    <t>05164</t>
  </si>
  <si>
    <t>05165</t>
  </si>
  <si>
    <t>05166</t>
  </si>
  <si>
    <t>05167</t>
  </si>
  <si>
    <t>05168</t>
  </si>
  <si>
    <t>EU projekt - Rekonstrukcija luke Vrbnik - oprema</t>
  </si>
  <si>
    <t>EU projekt - Rekonstrukcija luke Vrbnik - stručni nadzor građenja i koordinator zaštite na radu</t>
  </si>
  <si>
    <t>EU projekt - Rekonstrukcija luke Vrbnik - projektantski nadzor</t>
  </si>
  <si>
    <t>EU projekt - Rekonstrukcija luke Vrbnik - voditelj projekta</t>
  </si>
  <si>
    <t>EU projekt - Rekonstrukcija luke Krk - administrativno vođenje projekta (neprihvatljivi trošak)</t>
  </si>
  <si>
    <t>EU projekt - Rekonstrukcija luke Vrbnik - administrativno vođenje projekta (neprihvatljivi trošak)</t>
  </si>
  <si>
    <t>EU projekt - Rekonstrukcija luke Vrbnik - promidžba i vidljivost</t>
  </si>
  <si>
    <t>EU projekt - Rekonstrukcija luke Vrbnik - neprihvatljivi troškovi</t>
  </si>
  <si>
    <t>5</t>
  </si>
  <si>
    <t xml:space="preserve">RASHODI </t>
  </si>
  <si>
    <t>2922</t>
  </si>
  <si>
    <t>19</t>
  </si>
  <si>
    <t>191</t>
  </si>
  <si>
    <t>Prihodi od naknada štete i refundacija</t>
  </si>
  <si>
    <t>1912</t>
  </si>
  <si>
    <t>RASHODI BUDUĆIH RAZDOBLJA I NEDOSPJELA NAPLATA PRIHODA (AKTIVNA VREMENSKA RAZGRANIČENJA)</t>
  </si>
  <si>
    <t>Rashodi budućih razdoblja</t>
  </si>
  <si>
    <t>Rashodi budućih razdoblja za sudske sporove u tijeku</t>
  </si>
  <si>
    <t>2911</t>
  </si>
  <si>
    <t>291</t>
  </si>
  <si>
    <t>Odgođeno plaćanje rashoda</t>
  </si>
  <si>
    <t>Obračunati rashodi koji nisu fakturirani, a terete tekuće razdoblje (za sudske sporove u tijeku)</t>
  </si>
  <si>
    <t>292</t>
  </si>
  <si>
    <t>Naplaćeni prihodi budućih razdoblja</t>
  </si>
  <si>
    <t>SVEUKUPNO RASHODI POSLOVANJA, RASHODI ZA NABAVU NEFINANCIJSKE IMOVINE, RASHODI BUDUĆIH RAZDOBLJA I NEDOSPJELA NAPLATA PRIHODA (AKTIVNA VREMENSKA RAZGRANIČENJA) I OBVEZE ZA KREDITE I ZAJMOVE</t>
  </si>
  <si>
    <t>FINANCIJSKI PLAN</t>
  </si>
  <si>
    <t>ŽUPANIJSKE LUČKE UPRAVE KRK ZA 2025. GODINU</t>
  </si>
  <si>
    <t>Financijski plan Županijske lučke uprave Krk za 2024. godinu (u daljnjem tekstu: Financijski plan) sastoji se od Plana prihoda i rashoda, Plana zaduživanja i otplata te Obrazloženja financijskog plana.</t>
  </si>
  <si>
    <t>PLAN ZADUŽIVANJA I OTPLATA</t>
  </si>
  <si>
    <t>Plan zaduživanja i otplata nalazi se u prilogu i čini sastavni dio Financijskog plana.</t>
  </si>
  <si>
    <t>PLAN ZA 2025. GODINU</t>
  </si>
  <si>
    <t>PROJEKCIJA ZA 2026. GODINU</t>
  </si>
  <si>
    <t>PROJEKCIJA ZA 2027. GODINU</t>
  </si>
  <si>
    <t>6</t>
  </si>
  <si>
    <t>INDEX       (3/2)</t>
  </si>
  <si>
    <t>PLAN ZADUŽIVANJA I OTPLATA ZA 2025. GODINU ŽUPANIJSKE LUČKE UPRAVE KRK</t>
  </si>
  <si>
    <r>
      <rPr>
        <b/>
        <sz val="11"/>
        <rFont val="Arial"/>
        <family val="2"/>
        <charset val="238"/>
      </rPr>
      <t>Obrazloženje</t>
    </r>
    <r>
      <rPr>
        <sz val="11"/>
        <rFont val="Arial"/>
        <family val="2"/>
        <charset val="238"/>
      </rPr>
      <t xml:space="preserve"> Financijskog plana detaljno je prikazano u sklopu Godišnjeg programa rada i razvoja luka Županijske lučke uprave Krk za 2025. godinu.</t>
    </r>
  </si>
  <si>
    <t>Napomena:</t>
  </si>
  <si>
    <t>Odgođeni prihodi- EU projekti Rekonstrukcija luke Krk</t>
  </si>
  <si>
    <t>- Ukupna vrijednost dugoročnog kredita iznositi će do 5.000.000,00 eura za projekt "Rekonstrukcija luka Krk". Navedeni kredit koristiti će se za plaćanje izvođača radova, izvršitelja usluga i porez na dodanu vrijednost. Ukupna vrijednost projekta iznosi 19.373.001,39 eura od kojih je ukupna vrijednost prihvatljivih troškova 18.965.572,64 eura. Navedena sredstva će se odobravati sukladno dostavljenim zahtjevima za isplatu;</t>
  </si>
  <si>
    <t xml:space="preserve">- Primici od dugoročnog zaduživanja temeljem primljenih kredita ili zajmova u navedenim mjesecima iznose 4.462.228,00 eura odnose se na plaćanje troškova za radove i usluge za projekt "Rekonstrukcija luke Krk", a koji će tijekom izvedbe projekta biti refundirani od strane Ministarstva mora, prometa i infrastrukture te Europskog fonda za regionalni razvoj, a isti iznos iskazan je na kontu 2611 u 2025. godini sukladno računovodstvenim propisima. </t>
  </si>
  <si>
    <t>Obveze prema leasing kućama - otplata u planiranoj godini</t>
  </si>
  <si>
    <t>KLASA: 023-01/24-01/06
URBROJ: 2107-1-5-02-24-63
U Krku, 19. prosinca 2024.godine</t>
  </si>
  <si>
    <t xml:space="preserve">Sukladno člancima 10.-19. Pravilnika o sustavu financijskog upravljanja i kontrola te izradi i izvršavanju financijskih planova neprofitnih organizacija (NN 119/2015) Upravno vijeće Županijske lučke uprave Krk na svojoj 14. sjednici održanoj dana 19. prosinca 2024. godine donijelo je: </t>
  </si>
  <si>
    <t>Na temelju članka 12. i članka 14. Pravilnika o sustavu financijskog upravljanja i kontrola te izradi i izvršavanju financijskih planova neprofitnih organizacija (NN. br 119/2015) Upravno vijeće Županijske lučke uprave Krk na 14. sjednici dana 19. prosinca 2024. godine donijelo 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</si>
</sst>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#,##0.00\ [$€-1]"/>
  </numFmts>
  <fonts count="2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7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9" fontId="3" fillId="0" borderId="0" xfId="0" applyNumberFormat="1" applyFont="1"/>
    <xf numFmtId="49" fontId="5" fillId="0" borderId="0" xfId="0" applyNumberFormat="1" applyFont="1"/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center"/>
    </xf>
    <xf numFmtId="3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5" fillId="0" borderId="70" xfId="0" applyNumberFormat="1" applyFont="1" applyBorder="1" applyAlignment="1" applyProtection="1">
      <alignment horizontal="left" vertical="center" wrapText="1"/>
      <protection locked="0"/>
    </xf>
    <xf numFmtId="49" fontId="3" fillId="0" borderId="70" xfId="0" applyNumberFormat="1" applyFont="1" applyBorder="1" applyAlignment="1" applyProtection="1">
      <alignment horizontal="left" vertical="center" wrapText="1"/>
      <protection locked="0"/>
    </xf>
    <xf numFmtId="4" fontId="1" fillId="0" borderId="70" xfId="0" applyNumberFormat="1" applyFont="1" applyBorder="1" applyAlignment="1" applyProtection="1">
      <alignment horizontal="left" vertical="center" wrapText="1"/>
      <protection locked="0"/>
    </xf>
    <xf numFmtId="4" fontId="1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4" fontId="7" fillId="0" borderId="0" xfId="0" applyNumberFormat="1" applyFont="1" applyProtection="1"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left" vertical="center"/>
    </xf>
    <xf numFmtId="4" fontId="9" fillId="0" borderId="21" xfId="0" applyNumberFormat="1" applyFont="1" applyBorder="1" applyAlignment="1" applyProtection="1">
      <alignment horizontal="right" vertical="center" wrapText="1"/>
      <protection locked="0"/>
    </xf>
    <xf numFmtId="4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" fontId="9" fillId="0" borderId="22" xfId="0" applyNumberFormat="1" applyFont="1" applyBorder="1" applyAlignment="1" applyProtection="1">
      <alignment horizontal="right" vertical="center" wrapText="1"/>
      <protection locked="0"/>
    </xf>
    <xf numFmtId="49" fontId="13" fillId="0" borderId="19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left" vertical="center" wrapText="1"/>
      <protection locked="0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13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Border="1" applyAlignment="1" applyProtection="1">
      <alignment horizontal="left" vertical="center"/>
      <protection locked="0"/>
    </xf>
    <xf numFmtId="49" fontId="13" fillId="0" borderId="18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lef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31" xfId="0" applyNumberFormat="1" applyFont="1" applyBorder="1" applyAlignment="1" applyProtection="1">
      <alignment horizontal="left" vertical="center"/>
      <protection locked="0"/>
    </xf>
    <xf numFmtId="4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49" fontId="13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4" fontId="9" fillId="0" borderId="38" xfId="0" applyNumberFormat="1" applyFont="1" applyBorder="1" applyAlignment="1" applyProtection="1">
      <alignment horizontal="right" vertical="center" wrapText="1"/>
      <protection locked="0"/>
    </xf>
    <xf numFmtId="4" fontId="9" fillId="0" borderId="81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40" xfId="0" applyNumberFormat="1" applyFont="1" applyBorder="1" applyAlignment="1" applyProtection="1">
      <alignment horizontal="left" vertical="center"/>
      <protection locked="0"/>
    </xf>
    <xf numFmtId="49" fontId="9" fillId="0" borderId="41" xfId="0" applyNumberFormat="1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left" vertical="center"/>
      <protection locked="0"/>
    </xf>
    <xf numFmtId="49" fontId="9" fillId="0" borderId="43" xfId="0" applyNumberFormat="1" applyFont="1" applyBorder="1" applyAlignment="1" applyProtection="1">
      <alignment horizontal="left" vertical="center"/>
      <protection locked="0"/>
    </xf>
    <xf numFmtId="4" fontId="9" fillId="0" borderId="46" xfId="0" applyNumberFormat="1" applyFont="1" applyBorder="1" applyAlignment="1" applyProtection="1">
      <alignment horizontal="right" vertical="center" wrapText="1"/>
      <protection locked="0"/>
    </xf>
    <xf numFmtId="4" fontId="9" fillId="0" borderId="79" xfId="0" applyNumberFormat="1" applyFont="1" applyBorder="1" applyAlignment="1" applyProtection="1">
      <alignment horizontal="center" vertical="center" wrapText="1"/>
      <protection locked="0"/>
    </xf>
    <xf numFmtId="49" fontId="13" fillId="0" borderId="27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4" fontId="9" fillId="0" borderId="80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left" vertical="center"/>
      <protection locked="0"/>
    </xf>
    <xf numFmtId="49" fontId="13" fillId="0" borderId="48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13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49" fontId="13" fillId="0" borderId="26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4" fontId="9" fillId="0" borderId="77" xfId="0" applyNumberFormat="1" applyFont="1" applyBorder="1" applyAlignment="1" applyProtection="1">
      <alignment horizontal="center" vertical="center"/>
      <protection locked="0"/>
    </xf>
    <xf numFmtId="49" fontId="13" fillId="0" borderId="26" xfId="0" applyNumberFormat="1" applyFont="1" applyBorder="1" applyAlignment="1">
      <alignment vertical="center"/>
    </xf>
    <xf numFmtId="49" fontId="9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13" fillId="0" borderId="83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 applyProtection="1">
      <alignment horizontal="right" vertical="center"/>
      <protection locked="0"/>
    </xf>
    <xf numFmtId="49" fontId="13" fillId="0" borderId="18" xfId="0" applyNumberFormat="1" applyFont="1" applyBorder="1" applyAlignment="1">
      <alignment vertical="center"/>
    </xf>
    <xf numFmtId="4" fontId="9" fillId="0" borderId="78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49" fontId="13" fillId="0" borderId="43" xfId="0" applyNumberFormat="1" applyFont="1" applyBorder="1" applyAlignment="1">
      <alignment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" fontId="9" fillId="0" borderId="46" xfId="0" applyNumberFormat="1" applyFont="1" applyBorder="1" applyAlignment="1" applyProtection="1">
      <alignment horizontal="right" vertical="center"/>
      <protection locked="0"/>
    </xf>
    <xf numFmtId="0" fontId="9" fillId="0" borderId="34" xfId="0" applyFont="1" applyBorder="1" applyAlignment="1">
      <alignment vertical="center"/>
    </xf>
    <xf numFmtId="49" fontId="9" fillId="0" borderId="35" xfId="0" applyNumberFormat="1" applyFont="1" applyBorder="1" applyAlignment="1">
      <alignment horizontal="center" vertical="center"/>
    </xf>
    <xf numFmtId="4" fontId="9" fillId="0" borderId="38" xfId="0" applyNumberFormat="1" applyFont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vertical="center"/>
    </xf>
    <xf numFmtId="49" fontId="9" fillId="0" borderId="44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/>
    </xf>
    <xf numFmtId="49" fontId="13" fillId="0" borderId="25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 applyProtection="1">
      <alignment horizontal="right" vertical="center"/>
      <protection locked="0"/>
    </xf>
    <xf numFmtId="49" fontId="13" fillId="0" borderId="35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vertical="center"/>
    </xf>
    <xf numFmtId="49" fontId="13" fillId="0" borderId="25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49" fontId="13" fillId="0" borderId="62" xfId="0" applyNumberFormat="1" applyFont="1" applyBorder="1" applyAlignment="1">
      <alignment vertical="center"/>
    </xf>
    <xf numFmtId="49" fontId="9" fillId="0" borderId="62" xfId="0" applyNumberFormat="1" applyFont="1" applyBorder="1" applyAlignment="1">
      <alignment horizontal="center" vertical="center"/>
    </xf>
    <xf numFmtId="4" fontId="13" fillId="0" borderId="54" xfId="0" applyNumberFormat="1" applyFont="1" applyBorder="1" applyAlignment="1" applyProtection="1">
      <alignment horizontal="right" vertical="center"/>
      <protection locked="0"/>
    </xf>
    <xf numFmtId="0" fontId="9" fillId="0" borderId="64" xfId="0" applyFont="1" applyBorder="1" applyAlignment="1">
      <alignment vertical="center"/>
    </xf>
    <xf numFmtId="49" fontId="13" fillId="0" borderId="65" xfId="0" applyNumberFormat="1" applyFont="1" applyBorder="1" applyAlignment="1">
      <alignment vertical="center"/>
    </xf>
    <xf numFmtId="49" fontId="9" fillId="0" borderId="65" xfId="0" applyNumberFormat="1" applyFont="1" applyBorder="1" applyAlignment="1">
      <alignment horizontal="center" vertical="center"/>
    </xf>
    <xf numFmtId="4" fontId="13" fillId="0" borderId="58" xfId="0" applyNumberFormat="1" applyFont="1" applyBorder="1" applyAlignment="1" applyProtection="1">
      <alignment horizontal="right" vertical="center"/>
      <protection locked="0"/>
    </xf>
    <xf numFmtId="4" fontId="9" fillId="0" borderId="71" xfId="0" applyNumberFormat="1" applyFont="1" applyBorder="1" applyAlignment="1" applyProtection="1">
      <alignment horizontal="center" vertical="center" wrapText="1"/>
      <protection locked="0"/>
    </xf>
    <xf numFmtId="49" fontId="13" fillId="0" borderId="7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49" fontId="13" fillId="0" borderId="0" xfId="0" applyNumberFormat="1" applyFont="1"/>
    <xf numFmtId="49" fontId="9" fillId="0" borderId="0" xfId="0" applyNumberFormat="1" applyFont="1"/>
    <xf numFmtId="0" fontId="9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6" fillId="0" borderId="0" xfId="0" applyFont="1" applyProtection="1">
      <protection locked="0"/>
    </xf>
    <xf numFmtId="3" fontId="13" fillId="0" borderId="0" xfId="0" applyNumberFormat="1" applyFont="1" applyAlignment="1" applyProtection="1">
      <alignment horizontal="center" vertical="center"/>
      <protection locked="0"/>
    </xf>
    <xf numFmtId="49" fontId="9" fillId="0" borderId="34" xfId="0" applyNumberFormat="1" applyFont="1" applyBorder="1" applyAlignment="1" applyProtection="1">
      <alignment horizontal="center" vertical="center"/>
      <protection locked="0"/>
    </xf>
    <xf numFmtId="49" fontId="13" fillId="0" borderId="35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7" fillId="3" borderId="85" xfId="0" applyFont="1" applyFill="1" applyBorder="1" applyAlignment="1">
      <alignment horizontal="center" vertical="center"/>
    </xf>
    <xf numFmtId="0" fontId="17" fillId="3" borderId="85" xfId="0" applyFont="1" applyFill="1" applyBorder="1" applyAlignment="1">
      <alignment horizontal="center" vertical="center" wrapText="1"/>
    </xf>
    <xf numFmtId="0" fontId="17" fillId="0" borderId="86" xfId="0" applyFont="1" applyBorder="1"/>
    <xf numFmtId="4" fontId="17" fillId="0" borderId="86" xfId="0" applyNumberFormat="1" applyFont="1" applyBorder="1"/>
    <xf numFmtId="0" fontId="17" fillId="0" borderId="87" xfId="0" applyFont="1" applyBorder="1"/>
    <xf numFmtId="4" fontId="17" fillId="0" borderId="87" xfId="0" applyNumberFormat="1" applyFont="1" applyBorder="1"/>
    <xf numFmtId="0" fontId="17" fillId="0" borderId="88" xfId="0" applyFont="1" applyBorder="1"/>
    <xf numFmtId="4" fontId="17" fillId="0" borderId="88" xfId="0" applyNumberFormat="1" applyFont="1" applyBorder="1"/>
    <xf numFmtId="0" fontId="17" fillId="0" borderId="85" xfId="0" applyFont="1" applyBorder="1"/>
    <xf numFmtId="4" fontId="17" fillId="0" borderId="85" xfId="0" applyNumberFormat="1" applyFont="1" applyBorder="1"/>
    <xf numFmtId="0" fontId="18" fillId="0" borderId="0" xfId="0" applyFont="1"/>
    <xf numFmtId="8" fontId="17" fillId="0" borderId="0" xfId="0" applyNumberFormat="1" applyFont="1"/>
    <xf numFmtId="4" fontId="13" fillId="0" borderId="0" xfId="0" applyNumberFormat="1" applyFont="1" applyAlignment="1" applyProtection="1">
      <alignment horizontal="right" vertical="center"/>
      <protection locked="0"/>
    </xf>
    <xf numFmtId="4" fontId="13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/>
    <xf numFmtId="0" fontId="13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9" fillId="0" borderId="24" xfId="0" quotePrefix="1" applyNumberFormat="1" applyFont="1" applyBorder="1" applyAlignment="1">
      <alignment horizontal="center" vertical="center"/>
    </xf>
    <xf numFmtId="49" fontId="9" fillId="0" borderId="19" xfId="0" quotePrefix="1" applyNumberFormat="1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45" xfId="0" applyNumberFormat="1" applyFont="1" applyBorder="1" applyAlignment="1" applyProtection="1">
      <alignment horizontal="left" vertical="center"/>
      <protection locked="0"/>
    </xf>
    <xf numFmtId="49" fontId="13" fillId="0" borderId="35" xfId="0" applyNumberFormat="1" applyFont="1" applyBorder="1" applyAlignment="1">
      <alignment vertical="center"/>
    </xf>
    <xf numFmtId="49" fontId="9" fillId="0" borderId="35" xfId="0" applyNumberFormat="1" applyFont="1" applyBorder="1" applyAlignment="1">
      <alignment vertical="center"/>
    </xf>
    <xf numFmtId="4" fontId="9" fillId="0" borderId="81" xfId="0" applyNumberFormat="1" applyFont="1" applyBorder="1" applyAlignment="1" applyProtection="1">
      <alignment horizontal="center" vertical="center"/>
      <protection locked="0"/>
    </xf>
    <xf numFmtId="49" fontId="9" fillId="0" borderId="32" xfId="0" applyNumberFormat="1" applyFont="1" applyBorder="1" applyAlignment="1" applyProtection="1">
      <alignment horizontal="left" vertical="center"/>
      <protection locked="0"/>
    </xf>
    <xf numFmtId="49" fontId="9" fillId="0" borderId="33" xfId="0" applyNumberFormat="1" applyFont="1" applyBorder="1" applyAlignment="1" applyProtection="1">
      <alignment horizontal="left" vertical="center"/>
      <protection locked="0"/>
    </xf>
    <xf numFmtId="49" fontId="13" fillId="0" borderId="50" xfId="0" applyNumberFormat="1" applyFont="1" applyBorder="1" applyAlignment="1" applyProtection="1">
      <alignment horizontal="left" vertical="center"/>
      <protection locked="0"/>
    </xf>
    <xf numFmtId="4" fontId="13" fillId="0" borderId="16" xfId="0" applyNumberFormat="1" applyFont="1" applyBorder="1" applyAlignment="1" applyProtection="1">
      <alignment horizontal="right" vertical="center" wrapText="1"/>
      <protection locked="0"/>
    </xf>
    <xf numFmtId="4" fontId="13" fillId="0" borderId="76" xfId="0" applyNumberFormat="1" applyFont="1" applyBorder="1" applyAlignment="1" applyProtection="1">
      <alignment horizontal="center" vertical="center" wrapText="1"/>
      <protection locked="0"/>
    </xf>
    <xf numFmtId="4" fontId="9" fillId="0" borderId="89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>
      <alignment wrapText="1"/>
    </xf>
    <xf numFmtId="4" fontId="9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32" xfId="0" applyNumberFormat="1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left" vertical="center"/>
      <protection locked="0"/>
    </xf>
    <xf numFmtId="4" fontId="9" fillId="2" borderId="29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21" xfId="0" applyNumberFormat="1" applyFont="1" applyBorder="1" applyAlignment="1" applyProtection="1">
      <alignment horizontal="right" vertical="center" wrapText="1"/>
      <protection locked="0"/>
    </xf>
    <xf numFmtId="4" fontId="13" fillId="0" borderId="78" xfId="0" applyNumberFormat="1" applyFont="1" applyBorder="1" applyAlignment="1" applyProtection="1">
      <alignment horizontal="center" vertical="center" wrapText="1"/>
      <protection locked="0"/>
    </xf>
    <xf numFmtId="49" fontId="13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2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72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93" xfId="0" applyNumberFormat="1" applyFont="1" applyFill="1" applyBorder="1" applyAlignment="1" applyProtection="1">
      <alignment horizontal="right" vertical="center" wrapText="1"/>
      <protection locked="0"/>
    </xf>
    <xf numFmtId="4" fontId="13" fillId="3" borderId="94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22" xfId="0" applyNumberFormat="1" applyFont="1" applyBorder="1" applyAlignment="1" applyProtection="1">
      <alignment horizontal="right" vertical="center" wrapText="1"/>
      <protection locked="0"/>
    </xf>
    <xf numFmtId="4" fontId="13" fillId="0" borderId="77" xfId="0" applyNumberFormat="1" applyFont="1" applyBorder="1" applyAlignment="1" applyProtection="1">
      <alignment horizontal="center" vertical="center" wrapText="1"/>
      <protection locked="0"/>
    </xf>
    <xf numFmtId="4" fontId="13" fillId="0" borderId="46" xfId="0" applyNumberFormat="1" applyFont="1" applyBorder="1" applyAlignment="1" applyProtection="1">
      <alignment horizontal="right" vertical="center" wrapText="1"/>
      <protection locked="0"/>
    </xf>
    <xf numFmtId="4" fontId="13" fillId="0" borderId="79" xfId="0" applyNumberFormat="1" applyFont="1" applyBorder="1" applyAlignment="1" applyProtection="1">
      <alignment horizontal="center" vertical="center" wrapText="1"/>
      <protection locked="0"/>
    </xf>
    <xf numFmtId="4" fontId="13" fillId="0" borderId="16" xfId="0" applyNumberFormat="1" applyFont="1" applyBorder="1" applyAlignment="1" applyProtection="1">
      <alignment horizontal="right" vertical="center"/>
      <protection locked="0"/>
    </xf>
    <xf numFmtId="4" fontId="13" fillId="0" borderId="76" xfId="0" applyNumberFormat="1" applyFont="1" applyBorder="1" applyAlignment="1" applyProtection="1">
      <alignment horizontal="center" vertical="center"/>
      <protection locked="0"/>
    </xf>
    <xf numFmtId="4" fontId="13" fillId="0" borderId="22" xfId="0" applyNumberFormat="1" applyFont="1" applyBorder="1" applyAlignment="1" applyProtection="1">
      <alignment horizontal="right" vertical="center"/>
      <protection locked="0"/>
    </xf>
    <xf numFmtId="4" fontId="13" fillId="0" borderId="77" xfId="0" applyNumberFormat="1" applyFont="1" applyBorder="1" applyAlignment="1" applyProtection="1">
      <alignment horizontal="center" vertical="center"/>
      <protection locked="0"/>
    </xf>
    <xf numFmtId="4" fontId="13" fillId="0" borderId="21" xfId="0" applyNumberFormat="1" applyFont="1" applyBorder="1" applyAlignment="1" applyProtection="1">
      <alignment horizontal="right" vertical="center"/>
      <protection locked="0"/>
    </xf>
    <xf numFmtId="4" fontId="13" fillId="0" borderId="78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13" fillId="0" borderId="95" xfId="0" applyNumberFormat="1" applyFont="1" applyBorder="1" applyAlignment="1">
      <alignment vertical="center"/>
    </xf>
    <xf numFmtId="49" fontId="9" fillId="0" borderId="34" xfId="0" applyNumberFormat="1" applyFont="1" applyBorder="1" applyAlignment="1" applyProtection="1">
      <alignment horizontal="left" vertical="center"/>
      <protection locked="0"/>
    </xf>
    <xf numFmtId="49" fontId="13" fillId="0" borderId="35" xfId="0" applyNumberFormat="1" applyFont="1" applyBorder="1" applyAlignment="1" applyProtection="1">
      <alignment horizontal="left" vertical="center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13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2" xfId="0" applyNumberFormat="1" applyFont="1" applyFill="1" applyBorder="1" applyAlignment="1" applyProtection="1">
      <alignment horizontal="center" vertical="center" wrapText="1"/>
      <protection locked="0"/>
    </xf>
    <xf numFmtId="4" fontId="13" fillId="7" borderId="93" xfId="0" applyNumberFormat="1" applyFont="1" applyFill="1" applyBorder="1" applyAlignment="1" applyProtection="1">
      <alignment horizontal="right" vertical="center" wrapText="1"/>
      <protection locked="0"/>
    </xf>
    <xf numFmtId="4" fontId="13" fillId="7" borderId="9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4" fontId="17" fillId="0" borderId="0" xfId="0" applyNumberFormat="1" applyFont="1"/>
    <xf numFmtId="4" fontId="13" fillId="0" borderId="96" xfId="0" applyNumberFormat="1" applyFont="1" applyBorder="1" applyAlignment="1" applyProtection="1">
      <alignment horizontal="center" vertical="center" wrapText="1"/>
      <protection locked="0"/>
    </xf>
    <xf numFmtId="4" fontId="9" fillId="2" borderId="102" xfId="0" applyNumberFormat="1" applyFont="1" applyFill="1" applyBorder="1" applyAlignment="1" applyProtection="1">
      <alignment horizontal="right" vertical="center" wrapText="1"/>
      <protection locked="0"/>
    </xf>
    <xf numFmtId="4" fontId="13" fillId="3" borderId="105" xfId="0" applyNumberFormat="1" applyFont="1" applyFill="1" applyBorder="1" applyAlignment="1" applyProtection="1">
      <alignment horizontal="right" vertical="center" wrapText="1"/>
      <protection locked="0"/>
    </xf>
    <xf numFmtId="4" fontId="13" fillId="7" borderId="105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106" xfId="0" applyNumberFormat="1" applyFont="1" applyBorder="1" applyAlignment="1" applyProtection="1">
      <alignment horizontal="right" vertical="center"/>
      <protection locked="0"/>
    </xf>
    <xf numFmtId="4" fontId="13" fillId="0" borderId="70" xfId="0" applyNumberFormat="1" applyFont="1" applyBorder="1" applyAlignment="1" applyProtection="1">
      <alignment horizontal="right" vertical="center"/>
      <protection locked="0"/>
    </xf>
    <xf numFmtId="4" fontId="18" fillId="0" borderId="0" xfId="0" applyNumberFormat="1" applyFont="1"/>
    <xf numFmtId="49" fontId="9" fillId="0" borderId="20" xfId="0" applyNumberFormat="1" applyFont="1" applyBorder="1" applyAlignment="1" applyProtection="1">
      <alignment horizontal="left" vertical="center" wrapText="1"/>
      <protection locked="0"/>
    </xf>
    <xf numFmtId="49" fontId="9" fillId="0" borderId="30" xfId="0" applyNumberFormat="1" applyFont="1" applyBorder="1" applyAlignment="1" applyProtection="1">
      <alignment horizontal="left" vertical="center" wrapText="1"/>
      <protection locked="0"/>
    </xf>
    <xf numFmtId="49" fontId="13" fillId="0" borderId="20" xfId="0" applyNumberFormat="1" applyFont="1" applyBorder="1" applyAlignment="1" applyProtection="1">
      <alignment horizontal="left" vertical="center"/>
      <protection locked="0"/>
    </xf>
    <xf numFmtId="4" fontId="13" fillId="4" borderId="93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105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61" xfId="0" applyNumberFormat="1" applyFont="1" applyBorder="1" applyAlignment="1" applyProtection="1">
      <alignment horizontal="left" vertical="center"/>
      <protection locked="0"/>
    </xf>
    <xf numFmtId="49" fontId="13" fillId="0" borderId="62" xfId="0" applyNumberFormat="1" applyFont="1" applyBorder="1" applyAlignment="1" applyProtection="1">
      <alignment horizontal="left" vertical="center"/>
      <protection locked="0"/>
    </xf>
    <xf numFmtId="49" fontId="13" fillId="0" borderId="23" xfId="0" applyNumberFormat="1" applyFont="1" applyBorder="1" applyAlignment="1" applyProtection="1">
      <alignment horizontal="left" vertical="center"/>
      <protection locked="0"/>
    </xf>
    <xf numFmtId="49" fontId="13" fillId="0" borderId="64" xfId="0" applyNumberFormat="1" applyFont="1" applyBorder="1" applyAlignment="1" applyProtection="1">
      <alignment horizontal="left" vertical="center"/>
      <protection locked="0"/>
    </xf>
    <xf numFmtId="49" fontId="13" fillId="0" borderId="65" xfId="0" applyNumberFormat="1" applyFont="1" applyBorder="1" applyAlignment="1" applyProtection="1">
      <alignment horizontal="center" vertical="center"/>
      <protection locked="0"/>
    </xf>
    <xf numFmtId="49" fontId="13" fillId="0" borderId="107" xfId="0" applyNumberFormat="1" applyFont="1" applyBorder="1" applyAlignment="1" applyProtection="1">
      <alignment horizontal="left" vertical="center" wrapText="1"/>
      <protection locked="0"/>
    </xf>
    <xf numFmtId="49" fontId="13" fillId="0" borderId="42" xfId="0" applyNumberFormat="1" applyFont="1" applyBorder="1" applyAlignment="1" applyProtection="1">
      <alignment horizontal="left" vertical="center"/>
      <protection locked="0"/>
    </xf>
    <xf numFmtId="49" fontId="9" fillId="0" borderId="27" xfId="0" applyNumberFormat="1" applyFont="1" applyBorder="1" applyAlignment="1" applyProtection="1">
      <alignment horizontal="left" vertical="center"/>
      <protection locked="0"/>
    </xf>
    <xf numFmtId="49" fontId="13" fillId="0" borderId="43" xfId="0" applyNumberFormat="1" applyFont="1" applyBorder="1" applyAlignment="1" applyProtection="1">
      <alignment horizontal="center" vertical="center"/>
      <protection locked="0"/>
    </xf>
    <xf numFmtId="49" fontId="13" fillId="0" borderId="43" xfId="0" applyNumberFormat="1" applyFont="1" applyBorder="1" applyAlignment="1" applyProtection="1">
      <alignment horizontal="left" vertical="center"/>
      <protection locked="0"/>
    </xf>
    <xf numFmtId="49" fontId="13" fillId="0" borderId="95" xfId="0" applyNumberFormat="1" applyFont="1" applyBorder="1" applyAlignment="1" applyProtection="1">
      <alignment horizontal="center" vertical="center"/>
      <protection locked="0"/>
    </xf>
    <xf numFmtId="49" fontId="13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20" xfId="0" applyNumberFormat="1" applyFont="1" applyBorder="1" applyAlignment="1" applyProtection="1">
      <alignment horizontal="left" vertical="center" wrapText="1"/>
      <protection locked="0"/>
    </xf>
    <xf numFmtId="49" fontId="13" fillId="0" borderId="30" xfId="0" applyNumberFormat="1" applyFont="1" applyBorder="1" applyAlignment="1" applyProtection="1">
      <alignment horizontal="left" vertical="center" wrapText="1"/>
      <protection locked="0"/>
    </xf>
    <xf numFmtId="4" fontId="13" fillId="0" borderId="99" xfId="0" applyNumberFormat="1" applyFont="1" applyBorder="1" applyAlignment="1" applyProtection="1">
      <alignment horizontal="right" vertical="center" wrapText="1"/>
      <protection locked="0"/>
    </xf>
    <xf numFmtId="4" fontId="9" fillId="0" borderId="100" xfId="0" applyNumberFormat="1" applyFont="1" applyBorder="1" applyAlignment="1" applyProtection="1">
      <alignment horizontal="right" vertical="center" wrapText="1"/>
      <protection locked="0"/>
    </xf>
    <xf numFmtId="4" fontId="9" fillId="0" borderId="101" xfId="0" applyNumberFormat="1" applyFont="1" applyBorder="1" applyAlignment="1" applyProtection="1">
      <alignment horizontal="right" vertical="center" wrapText="1"/>
      <protection locked="0"/>
    </xf>
    <xf numFmtId="4" fontId="9" fillId="0" borderId="102" xfId="0" applyNumberFormat="1" applyFont="1" applyBorder="1" applyAlignment="1" applyProtection="1">
      <alignment horizontal="right" vertical="center" wrapText="1"/>
      <protection locked="0"/>
    </xf>
    <xf numFmtId="4" fontId="9" fillId="0" borderId="103" xfId="0" applyNumberFormat="1" applyFont="1" applyBorder="1" applyAlignment="1" applyProtection="1">
      <alignment horizontal="right" vertical="center" wrapText="1"/>
      <protection locked="0"/>
    </xf>
    <xf numFmtId="4" fontId="9" fillId="0" borderId="104" xfId="0" applyNumberFormat="1" applyFont="1" applyBorder="1" applyAlignment="1" applyProtection="1">
      <alignment horizontal="right" vertical="center" wrapText="1"/>
      <protection locked="0"/>
    </xf>
    <xf numFmtId="4" fontId="13" fillId="0" borderId="101" xfId="0" applyNumberFormat="1" applyFont="1" applyBorder="1" applyAlignment="1" applyProtection="1">
      <alignment horizontal="right" vertical="center" wrapText="1"/>
      <protection locked="0"/>
    </xf>
    <xf numFmtId="4" fontId="13" fillId="0" borderId="100" xfId="0" applyNumberFormat="1" applyFont="1" applyBorder="1" applyAlignment="1" applyProtection="1">
      <alignment horizontal="right" vertical="center" wrapText="1"/>
      <protection locked="0"/>
    </xf>
    <xf numFmtId="4" fontId="13" fillId="0" borderId="0" xfId="0" applyNumberFormat="1" applyFont="1" applyAlignment="1" applyProtection="1">
      <alignment horizontal="right" vertical="center" wrapText="1"/>
      <protection locked="0"/>
    </xf>
    <xf numFmtId="4" fontId="13" fillId="0" borderId="104" xfId="0" applyNumberFormat="1" applyFont="1" applyBorder="1" applyAlignment="1" applyProtection="1">
      <alignment horizontal="right" vertical="center" wrapText="1"/>
      <protection locked="0"/>
    </xf>
    <xf numFmtId="4" fontId="9" fillId="0" borderId="101" xfId="0" applyNumberFormat="1" applyFont="1" applyBorder="1" applyAlignment="1" applyProtection="1">
      <alignment horizontal="right" vertical="center"/>
      <protection locked="0"/>
    </xf>
    <xf numFmtId="4" fontId="9" fillId="0" borderId="100" xfId="0" applyNumberFormat="1" applyFont="1" applyBorder="1" applyAlignment="1" applyProtection="1">
      <alignment horizontal="right" vertical="center"/>
      <protection locked="0"/>
    </xf>
    <xf numFmtId="4" fontId="13" fillId="0" borderId="100" xfId="0" applyNumberFormat="1" applyFont="1" applyBorder="1" applyAlignment="1" applyProtection="1">
      <alignment horizontal="right" vertical="center"/>
      <protection locked="0"/>
    </xf>
    <xf numFmtId="4" fontId="9" fillId="0" borderId="102" xfId="0" applyNumberFormat="1" applyFont="1" applyBorder="1" applyAlignment="1" applyProtection="1">
      <alignment horizontal="right" vertical="center"/>
      <protection locked="0"/>
    </xf>
    <xf numFmtId="4" fontId="9" fillId="0" borderId="104" xfId="0" applyNumberFormat="1" applyFont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" fontId="1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58" xfId="0" applyNumberFormat="1" applyFont="1" applyFill="1" applyBorder="1" applyAlignment="1" applyProtection="1">
      <alignment horizontal="center" vertical="center" wrapText="1"/>
      <protection locked="0"/>
    </xf>
    <xf numFmtId="4" fontId="13" fillId="7" borderId="4" xfId="0" applyNumberFormat="1" applyFont="1" applyFill="1" applyBorder="1" applyAlignment="1" applyProtection="1">
      <alignment horizontal="right" vertical="center"/>
      <protection locked="0"/>
    </xf>
    <xf numFmtId="4" fontId="13" fillId="7" borderId="58" xfId="0" applyNumberFormat="1" applyFont="1" applyFill="1" applyBorder="1" applyAlignment="1" applyProtection="1">
      <alignment horizontal="right" vertical="center"/>
      <protection locked="0"/>
    </xf>
    <xf numFmtId="4" fontId="13" fillId="8" borderId="4" xfId="0" applyNumberFormat="1" applyFont="1" applyFill="1" applyBorder="1" applyAlignment="1" applyProtection="1">
      <alignment horizontal="center" vertical="center"/>
      <protection locked="0"/>
    </xf>
    <xf numFmtId="4" fontId="13" fillId="8" borderId="58" xfId="0" applyNumberFormat="1" applyFont="1" applyFill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left" vertical="center"/>
      <protection locked="0"/>
    </xf>
    <xf numFmtId="49" fontId="9" fillId="0" borderId="30" xfId="0" applyNumberFormat="1" applyFont="1" applyBorder="1" applyAlignment="1" applyProtection="1">
      <alignment horizontal="left" vertical="center"/>
      <protection locked="0"/>
    </xf>
    <xf numFmtId="49" fontId="13" fillId="6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5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53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59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7" borderId="51" xfId="0" applyFont="1" applyFill="1" applyBorder="1" applyAlignment="1">
      <alignment horizontal="center" vertical="center"/>
    </xf>
    <xf numFmtId="0" fontId="13" fillId="7" borderId="52" xfId="0" applyFont="1" applyFill="1" applyBorder="1" applyAlignment="1">
      <alignment horizontal="center" vertical="center"/>
    </xf>
    <xf numFmtId="0" fontId="13" fillId="7" borderId="55" xfId="0" applyFont="1" applyFill="1" applyBorder="1" applyAlignment="1">
      <alignment horizontal="center" vertical="center"/>
    </xf>
    <xf numFmtId="0" fontId="13" fillId="7" borderId="56" xfId="0" applyFont="1" applyFill="1" applyBorder="1" applyAlignment="1">
      <alignment horizontal="center" vertical="center"/>
    </xf>
    <xf numFmtId="0" fontId="13" fillId="0" borderId="8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49" fontId="13" fillId="6" borderId="74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5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6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49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68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4" xfId="0" applyNumberFormat="1" applyFont="1" applyFill="1" applyBorder="1" applyAlignment="1" applyProtection="1">
      <alignment vertical="center" wrapText="1"/>
      <protection locked="0"/>
    </xf>
    <xf numFmtId="4" fontId="13" fillId="4" borderId="58" xfId="0" applyNumberFormat="1" applyFont="1" applyFill="1" applyBorder="1" applyAlignment="1" applyProtection="1">
      <alignment vertical="center" wrapText="1"/>
      <protection locked="0"/>
    </xf>
    <xf numFmtId="49" fontId="13" fillId="3" borderId="90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91" xfId="0" applyNumberFormat="1" applyFont="1" applyFill="1" applyBorder="1" applyAlignment="1" applyProtection="1">
      <alignment horizontal="center" vertical="center"/>
      <protection locked="0"/>
    </xf>
    <xf numFmtId="49" fontId="13" fillId="3" borderId="92" xfId="0" applyNumberFormat="1" applyFont="1" applyFill="1" applyBorder="1" applyAlignment="1" applyProtection="1">
      <alignment horizontal="center" vertical="center"/>
      <protection locked="0"/>
    </xf>
    <xf numFmtId="4" fontId="13" fillId="7" borderId="74" xfId="0" applyNumberFormat="1" applyFont="1" applyFill="1" applyBorder="1" applyAlignment="1" applyProtection="1">
      <alignment horizontal="center" vertical="center"/>
      <protection locked="0"/>
    </xf>
    <xf numFmtId="4" fontId="13" fillId="7" borderId="73" xfId="0" applyNumberFormat="1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left" vertical="center"/>
    </xf>
    <xf numFmtId="49" fontId="9" fillId="0" borderId="30" xfId="0" applyNumberFormat="1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7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7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Border="1" applyAlignment="1" applyProtection="1">
      <alignment horizontal="lef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>
      <alignment horizontal="left" vertical="center"/>
    </xf>
    <xf numFmtId="4" fontId="13" fillId="8" borderId="46" xfId="0" applyNumberFormat="1" applyFont="1" applyFill="1" applyBorder="1" applyAlignment="1" applyProtection="1">
      <alignment horizontal="right" vertical="center"/>
      <protection locked="0"/>
    </xf>
    <xf numFmtId="4" fontId="13" fillId="8" borderId="58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9" fillId="0" borderId="31" xfId="0" applyNumberFormat="1" applyFont="1" applyBorder="1" applyAlignment="1" applyProtection="1">
      <alignment horizontal="left" vertical="center"/>
      <protection locked="0"/>
    </xf>
    <xf numFmtId="49" fontId="9" fillId="0" borderId="32" xfId="0" applyNumberFormat="1" applyFont="1" applyBorder="1" applyAlignment="1" applyProtection="1">
      <alignment horizontal="left" vertical="center"/>
      <protection locked="0"/>
    </xf>
    <xf numFmtId="49" fontId="9" fillId="0" borderId="33" xfId="0" applyNumberFormat="1" applyFont="1" applyBorder="1" applyAlignment="1" applyProtection="1">
      <alignment horizontal="left" vertical="center"/>
      <protection locked="0"/>
    </xf>
    <xf numFmtId="4" fontId="13" fillId="4" borderId="74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>
      <alignment horizontal="left" vertical="center"/>
    </xf>
    <xf numFmtId="49" fontId="13" fillId="3" borderId="90" xfId="0" applyNumberFormat="1" applyFont="1" applyFill="1" applyBorder="1" applyAlignment="1" applyProtection="1">
      <alignment horizontal="center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33" xfId="0" applyNumberFormat="1" applyFont="1" applyBorder="1" applyAlignment="1" applyProtection="1">
      <alignment horizontal="left" vertical="center"/>
      <protection locked="0"/>
    </xf>
    <xf numFmtId="49" fontId="13" fillId="0" borderId="97" xfId="0" applyNumberFormat="1" applyFont="1" applyBorder="1" applyAlignment="1" applyProtection="1">
      <alignment horizontal="left" vertical="center" wrapText="1"/>
      <protection locked="0"/>
    </xf>
    <xf numFmtId="49" fontId="13" fillId="0" borderId="98" xfId="0" applyNumberFormat="1" applyFont="1" applyBorder="1" applyAlignment="1" applyProtection="1">
      <alignment horizontal="left" vertical="center" wrapText="1"/>
      <protection locked="0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35" xfId="0" applyNumberFormat="1" applyFont="1" applyBorder="1" applyAlignment="1" applyProtection="1">
      <alignment horizontal="left" vertical="center"/>
      <protection locked="0"/>
    </xf>
    <xf numFmtId="49" fontId="9" fillId="0" borderId="36" xfId="0" applyNumberFormat="1" applyFont="1" applyBorder="1" applyAlignment="1" applyProtection="1">
      <alignment horizontal="left" vertical="center"/>
      <protection locked="0"/>
    </xf>
    <xf numFmtId="49" fontId="9" fillId="0" borderId="36" xfId="0" applyNumberFormat="1" applyFont="1" applyBorder="1" applyAlignment="1" applyProtection="1">
      <alignment horizontal="left" vertical="center" wrapText="1"/>
      <protection locked="0"/>
    </xf>
    <xf numFmtId="49" fontId="9" fillId="0" borderId="37" xfId="0" applyNumberFormat="1" applyFont="1" applyBorder="1" applyAlignment="1" applyProtection="1">
      <alignment horizontal="left" vertical="center" wrapText="1"/>
      <protection locked="0"/>
    </xf>
    <xf numFmtId="49" fontId="13" fillId="0" borderId="18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3" fillId="0" borderId="19" xfId="0" applyNumberFormat="1" applyFont="1" applyBorder="1" applyAlignment="1" applyProtection="1">
      <alignment horizontal="left" vertical="center"/>
      <protection locked="0"/>
    </xf>
    <xf numFmtId="49" fontId="13" fillId="0" borderId="20" xfId="0" applyNumberFormat="1" applyFont="1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/>
    <xf numFmtId="49" fontId="9" fillId="0" borderId="28" xfId="0" applyNumberFormat="1" applyFont="1" applyBorder="1" applyAlignment="1" applyProtection="1">
      <alignment horizontal="left" vertical="center"/>
      <protection locked="0"/>
    </xf>
    <xf numFmtId="49" fontId="9" fillId="0" borderId="40" xfId="0" applyNumberFormat="1" applyFont="1" applyBorder="1" applyAlignment="1" applyProtection="1">
      <alignment horizontal="left" vertical="center"/>
      <protection locked="0"/>
    </xf>
    <xf numFmtId="49" fontId="9" fillId="0" borderId="41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45" xfId="0" applyNumberFormat="1" applyFont="1" applyBorder="1" applyAlignment="1" applyProtection="1">
      <alignment horizontal="left" vertical="center"/>
      <protection locked="0"/>
    </xf>
    <xf numFmtId="49" fontId="13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7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49" fontId="9" fillId="0" borderId="20" xfId="0" applyNumberFormat="1" applyFont="1" applyBorder="1" applyAlignment="1" applyProtection="1">
      <alignment horizontal="left" vertical="center" wrapText="1"/>
      <protection locked="0"/>
    </xf>
    <xf numFmtId="49" fontId="9" fillId="0" borderId="3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49" fontId="13" fillId="0" borderId="15" xfId="0" applyNumberFormat="1" applyFont="1" applyBorder="1" applyAlignment="1" applyProtection="1">
      <alignment horizontal="left" vertical="center" wrapText="1"/>
      <protection locked="0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49" fontId="9" fillId="0" borderId="31" xfId="0" applyNumberFormat="1" applyFont="1" applyBorder="1" applyAlignment="1" applyProtection="1">
      <alignment horizontal="left" vertical="center" wrapText="1"/>
      <protection locked="0"/>
    </xf>
    <xf numFmtId="49" fontId="9" fillId="0" borderId="44" xfId="0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45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9" fillId="0" borderId="47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9" fillId="0" borderId="0" xfId="0" applyFont="1" applyAlignment="1" applyProtection="1">
      <alignment horizontal="justify" vertical="center" wrapText="1"/>
      <protection locked="0"/>
    </xf>
    <xf numFmtId="0" fontId="9" fillId="0" borderId="2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13" fillId="8" borderId="67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55" xfId="0" applyFont="1" applyFill="1" applyBorder="1" applyAlignment="1">
      <alignment horizontal="center" vertical="center" wrapText="1"/>
    </xf>
    <xf numFmtId="0" fontId="13" fillId="8" borderId="56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4" fontId="13" fillId="8" borderId="79" xfId="0" applyNumberFormat="1" applyFont="1" applyFill="1" applyBorder="1" applyAlignment="1" applyProtection="1">
      <alignment horizontal="center" vertical="center"/>
      <protection locked="0"/>
    </xf>
    <xf numFmtId="4" fontId="13" fillId="8" borderId="73" xfId="0" applyNumberFormat="1" applyFont="1" applyFill="1" applyBorder="1" applyAlignment="1" applyProtection="1">
      <alignment horizontal="center" vertical="center"/>
      <protection locked="0"/>
    </xf>
    <xf numFmtId="49" fontId="9" fillId="0" borderId="28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0" fontId="13" fillId="7" borderId="53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49" fontId="13" fillId="7" borderId="90" xfId="0" applyNumberFormat="1" applyFont="1" applyFill="1" applyBorder="1" applyAlignment="1" applyProtection="1">
      <alignment horizontal="center" vertical="center" wrapText="1"/>
      <protection locked="0"/>
    </xf>
    <xf numFmtId="49" fontId="13" fillId="7" borderId="91" xfId="0" applyNumberFormat="1" applyFont="1" applyFill="1" applyBorder="1" applyAlignment="1" applyProtection="1">
      <alignment horizontal="center" vertical="center"/>
      <protection locked="0"/>
    </xf>
    <xf numFmtId="49" fontId="13" fillId="7" borderId="9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quotePrefix="1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84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17" fillId="3" borderId="7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164" fontId="17" fillId="0" borderId="6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" fillId="0" borderId="0" xfId="0" quotePrefix="1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21" fillId="0" borderId="0" xfId="0" quotePrefix="1" applyFont="1" applyAlignment="1">
      <alignment horizontal="justify" wrapText="1"/>
    </xf>
    <xf numFmtId="0" fontId="21" fillId="0" borderId="0" xfId="0" applyFont="1" applyAlignment="1">
      <alignment horizontal="justify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M359"/>
  <sheetViews>
    <sheetView tabSelected="1" view="pageBreakPreview" zoomScale="80" zoomScaleNormal="100" zoomScaleSheetLayoutView="80" workbookViewId="0">
      <selection activeCell="A345" sqref="A345:F347"/>
    </sheetView>
  </sheetViews>
  <sheetFormatPr defaultColWidth="10" defaultRowHeight="12" x14ac:dyDescent="0.2"/>
  <cols>
    <col min="1" max="1" width="4.42578125" style="7" customWidth="1"/>
    <col min="2" max="2" width="6.85546875" style="8" customWidth="1"/>
    <col min="3" max="3" width="6.85546875" style="9" customWidth="1"/>
    <col min="4" max="4" width="8.7109375" style="9" customWidth="1"/>
    <col min="5" max="5" width="10" style="9" customWidth="1"/>
    <col min="6" max="6" width="11.42578125" style="7" customWidth="1"/>
    <col min="7" max="7" width="13.140625" style="10" customWidth="1"/>
    <col min="8" max="8" width="12.7109375" style="10" customWidth="1"/>
    <col min="9" max="9" width="15.140625" style="12" customWidth="1"/>
    <col min="10" max="10" width="35.5703125" style="7" customWidth="1"/>
    <col min="11" max="11" width="15.7109375" style="14" customWidth="1"/>
    <col min="12" max="14" width="15.85546875" style="14" customWidth="1"/>
    <col min="15" max="15" width="12.5703125" style="5" customWidth="1"/>
    <col min="16" max="17" width="11.85546875" style="30" customWidth="1"/>
    <col min="18" max="247" width="10" style="5"/>
    <col min="248" max="16384" width="10" style="4"/>
  </cols>
  <sheetData>
    <row r="1" spans="1:18" ht="15" customHeight="1" x14ac:dyDescent="0.2">
      <c r="A1" s="415" t="s">
        <v>494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36"/>
      <c r="Q1" s="36"/>
      <c r="R1" s="36"/>
    </row>
    <row r="2" spans="1:18" ht="19.149999999999999" customHeight="1" x14ac:dyDescent="0.2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36"/>
      <c r="Q2" s="36"/>
      <c r="R2" s="36"/>
    </row>
    <row r="3" spans="1:18" ht="14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" customHeight="1" x14ac:dyDescent="0.2">
      <c r="A4" s="392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190"/>
      <c r="N4" s="190"/>
    </row>
    <row r="5" spans="1:18" ht="23.25" customHeight="1" x14ac:dyDescent="0.2">
      <c r="A5" s="340" t="s">
        <v>476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218"/>
    </row>
    <row r="6" spans="1:18" ht="18" customHeight="1" x14ac:dyDescent="0.2">
      <c r="A6" s="341" t="s">
        <v>477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219"/>
    </row>
    <row r="7" spans="1:18" ht="15" customHeight="1" x14ac:dyDescent="0.2">
      <c r="A7" s="230"/>
      <c r="B7" s="18"/>
      <c r="C7" s="18"/>
      <c r="D7" s="18"/>
      <c r="E7" s="18"/>
      <c r="F7" s="230"/>
      <c r="G7" s="230"/>
      <c r="H7" s="230"/>
      <c r="I7" s="230"/>
      <c r="J7" s="230"/>
      <c r="K7" s="19"/>
      <c r="L7" s="19"/>
      <c r="M7" s="19"/>
      <c r="N7" s="19"/>
    </row>
    <row r="8" spans="1:18" ht="15" customHeight="1" x14ac:dyDescent="0.2">
      <c r="A8" s="231"/>
      <c r="B8" s="232"/>
      <c r="C8" s="232"/>
      <c r="D8" s="232"/>
      <c r="E8" s="232"/>
      <c r="F8" s="231"/>
      <c r="G8" s="231"/>
      <c r="H8" s="231"/>
      <c r="I8" s="231"/>
      <c r="J8" s="231"/>
      <c r="K8" s="20"/>
      <c r="L8" s="20"/>
      <c r="M8" s="20"/>
      <c r="N8" s="20"/>
    </row>
    <row r="9" spans="1:18" ht="15" customHeight="1" x14ac:dyDescent="0.2">
      <c r="A9" s="394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191"/>
      <c r="N9" s="191"/>
    </row>
    <row r="10" spans="1:18" ht="33" customHeight="1" x14ac:dyDescent="0.2">
      <c r="A10" s="418" t="s">
        <v>478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36"/>
      <c r="Q10" s="36"/>
      <c r="R10" s="36"/>
    </row>
    <row r="11" spans="1:18" ht="15" customHeight="1" x14ac:dyDescent="0.2">
      <c r="A11" s="21"/>
      <c r="B11" s="22"/>
      <c r="C11" s="23"/>
      <c r="D11" s="23"/>
      <c r="E11" s="23"/>
      <c r="F11" s="21"/>
      <c r="G11" s="21"/>
      <c r="H11" s="21"/>
      <c r="I11" s="21"/>
      <c r="J11" s="21"/>
      <c r="K11" s="1"/>
      <c r="L11" s="1"/>
      <c r="M11" s="1"/>
      <c r="N11" s="1"/>
    </row>
    <row r="12" spans="1:18" ht="15" customHeight="1" x14ac:dyDescent="0.2">
      <c r="A12" s="24"/>
      <c r="B12" s="18"/>
      <c r="C12" s="24"/>
      <c r="D12" s="24"/>
      <c r="E12" s="24"/>
      <c r="F12" s="24"/>
      <c r="G12" s="24"/>
      <c r="H12" s="24"/>
      <c r="I12" s="24"/>
      <c r="J12" s="24"/>
      <c r="K12" s="2"/>
      <c r="L12" s="2"/>
      <c r="M12" s="2"/>
      <c r="N12" s="2"/>
    </row>
    <row r="13" spans="1:18" ht="15" customHeight="1" x14ac:dyDescent="0.2">
      <c r="A13" s="37" t="s">
        <v>0</v>
      </c>
      <c r="B13" s="402" t="s">
        <v>1</v>
      </c>
      <c r="C13" s="402"/>
      <c r="D13" s="402"/>
      <c r="E13" s="402"/>
      <c r="F13" s="402"/>
      <c r="G13" s="402"/>
      <c r="H13" s="402"/>
      <c r="I13" s="402"/>
      <c r="J13" s="402"/>
      <c r="K13" s="1"/>
      <c r="L13" s="1"/>
      <c r="M13" s="1"/>
      <c r="N13" s="1"/>
    </row>
    <row r="14" spans="1:18" s="20" customFormat="1" ht="15" customHeight="1" thickBot="1" x14ac:dyDescent="0.25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8"/>
      <c r="L14" s="3"/>
      <c r="M14" s="3"/>
      <c r="N14" s="3"/>
      <c r="O14" s="145" t="s">
        <v>373</v>
      </c>
    </row>
    <row r="15" spans="1:18" s="20" customFormat="1" ht="14.45" customHeight="1" x14ac:dyDescent="0.2">
      <c r="A15" s="342" t="s">
        <v>2</v>
      </c>
      <c r="B15" s="343"/>
      <c r="C15" s="343"/>
      <c r="D15" s="343"/>
      <c r="E15" s="343"/>
      <c r="F15" s="343"/>
      <c r="G15" s="343"/>
      <c r="H15" s="343"/>
      <c r="I15" s="343"/>
      <c r="J15" s="344"/>
      <c r="K15" s="322" t="s">
        <v>411</v>
      </c>
      <c r="L15" s="322" t="s">
        <v>481</v>
      </c>
      <c r="M15" s="322" t="s">
        <v>482</v>
      </c>
      <c r="N15" s="322" t="s">
        <v>483</v>
      </c>
      <c r="O15" s="348" t="s">
        <v>485</v>
      </c>
    </row>
    <row r="16" spans="1:18" s="20" customFormat="1" ht="52.9" customHeight="1" x14ac:dyDescent="0.2">
      <c r="A16" s="345"/>
      <c r="B16" s="346"/>
      <c r="C16" s="346"/>
      <c r="D16" s="346"/>
      <c r="E16" s="346"/>
      <c r="F16" s="346"/>
      <c r="G16" s="346"/>
      <c r="H16" s="346"/>
      <c r="I16" s="346"/>
      <c r="J16" s="347"/>
      <c r="K16" s="323"/>
      <c r="L16" s="323"/>
      <c r="M16" s="323"/>
      <c r="N16" s="323"/>
      <c r="O16" s="349"/>
    </row>
    <row r="17" spans="1:247" s="20" customFormat="1" ht="15.75" customHeight="1" x14ac:dyDescent="0.2">
      <c r="A17" s="324" t="s">
        <v>3</v>
      </c>
      <c r="B17" s="325"/>
      <c r="C17" s="325"/>
      <c r="D17" s="325"/>
      <c r="E17" s="325"/>
      <c r="F17" s="325"/>
      <c r="G17" s="325"/>
      <c r="H17" s="325"/>
      <c r="I17" s="325"/>
      <c r="J17" s="325"/>
      <c r="K17" s="202" t="s">
        <v>4</v>
      </c>
      <c r="L17" s="202" t="s">
        <v>5</v>
      </c>
      <c r="M17" s="202" t="s">
        <v>412</v>
      </c>
      <c r="N17" s="204" t="s">
        <v>459</v>
      </c>
      <c r="O17" s="203" t="s">
        <v>484</v>
      </c>
    </row>
    <row r="18" spans="1:247" s="5" customFormat="1" ht="17.25" customHeight="1" x14ac:dyDescent="0.2">
      <c r="A18" s="38" t="s">
        <v>6</v>
      </c>
      <c r="B18" s="403" t="s">
        <v>7</v>
      </c>
      <c r="C18" s="403"/>
      <c r="D18" s="403"/>
      <c r="E18" s="403"/>
      <c r="F18" s="403"/>
      <c r="G18" s="403"/>
      <c r="H18" s="403"/>
      <c r="I18" s="403"/>
      <c r="J18" s="404"/>
      <c r="K18" s="186">
        <f t="shared" ref="K18:M18" si="0">K19+K20</f>
        <v>3321870</v>
      </c>
      <c r="L18" s="186">
        <f t="shared" ref="L18" si="1">L19+L20</f>
        <v>3644252</v>
      </c>
      <c r="M18" s="186">
        <f t="shared" si="0"/>
        <v>3637429</v>
      </c>
      <c r="N18" s="260">
        <f t="shared" ref="N18" si="2">N19+N20</f>
        <v>3672679</v>
      </c>
      <c r="O18" s="187">
        <f>IF(K18&gt;0,IF(L18/K18&gt;=100,"&gt;&gt;100",L18/K18*100),"-")</f>
        <v>109.70483492731505</v>
      </c>
      <c r="P18" s="30"/>
      <c r="Q18" s="30"/>
    </row>
    <row r="19" spans="1:247" ht="17.25" customHeight="1" x14ac:dyDescent="0.2">
      <c r="A19" s="39"/>
      <c r="B19" s="40" t="s">
        <v>8</v>
      </c>
      <c r="C19" s="296" t="s">
        <v>9</v>
      </c>
      <c r="D19" s="319"/>
      <c r="E19" s="319"/>
      <c r="F19" s="319"/>
      <c r="G19" s="319"/>
      <c r="H19" s="319"/>
      <c r="I19" s="319"/>
      <c r="J19" s="319"/>
      <c r="K19" s="42"/>
      <c r="L19" s="42"/>
      <c r="M19" s="42"/>
      <c r="N19" s="261"/>
      <c r="O19" s="43" t="str">
        <f t="shared" ref="O19:O39" si="3">IF(K19&gt;0,IF(L19/K19&gt;=100,"&gt;&gt;100",L19/K19*100),"-")</f>
        <v>-</v>
      </c>
    </row>
    <row r="20" spans="1:247" ht="17.25" customHeight="1" x14ac:dyDescent="0.2">
      <c r="A20" s="44"/>
      <c r="B20" s="45" t="s">
        <v>10</v>
      </c>
      <c r="C20" s="398" t="s">
        <v>11</v>
      </c>
      <c r="D20" s="396"/>
      <c r="E20" s="396"/>
      <c r="F20" s="396"/>
      <c r="G20" s="396"/>
      <c r="H20" s="396"/>
      <c r="I20" s="396"/>
      <c r="J20" s="397"/>
      <c r="K20" s="48">
        <f>K21+K43+K53+K61+K62</f>
        <v>3321870</v>
      </c>
      <c r="L20" s="48">
        <f>L21+L43+L53+L61+L62</f>
        <v>3644252</v>
      </c>
      <c r="M20" s="48">
        <f>M21+M43+M53+M61+M62</f>
        <v>3637429</v>
      </c>
      <c r="N20" s="262">
        <f>N21+N43+N53+N61+N62</f>
        <v>3672679</v>
      </c>
      <c r="O20" s="43">
        <f t="shared" si="3"/>
        <v>109.70483492731505</v>
      </c>
    </row>
    <row r="21" spans="1:247" ht="17.25" customHeight="1" x14ac:dyDescent="0.2">
      <c r="A21" s="44"/>
      <c r="B21" s="49"/>
      <c r="C21" s="50" t="s">
        <v>12</v>
      </c>
      <c r="D21" s="395" t="s">
        <v>13</v>
      </c>
      <c r="E21" s="396"/>
      <c r="F21" s="396"/>
      <c r="G21" s="396"/>
      <c r="H21" s="396"/>
      <c r="I21" s="396"/>
      <c r="J21" s="397"/>
      <c r="K21" s="48">
        <f t="shared" ref="K21:M21" si="4">K22+K31+K32</f>
        <v>2634028</v>
      </c>
      <c r="L21" s="48">
        <f t="shared" ref="L21" si="5">L22+L31+L32</f>
        <v>2890200</v>
      </c>
      <c r="M21" s="48">
        <f t="shared" si="4"/>
        <v>2895500</v>
      </c>
      <c r="N21" s="262">
        <f t="shared" ref="N21" si="6">N22+N31+N32</f>
        <v>2930500</v>
      </c>
      <c r="O21" s="43">
        <f t="shared" si="3"/>
        <v>109.7254850745702</v>
      </c>
    </row>
    <row r="22" spans="1:247" ht="17.25" customHeight="1" x14ac:dyDescent="0.2">
      <c r="A22" s="44"/>
      <c r="B22" s="51"/>
      <c r="C22" s="52"/>
      <c r="D22" s="53" t="s">
        <v>14</v>
      </c>
      <c r="E22" s="396" t="s">
        <v>15</v>
      </c>
      <c r="F22" s="396"/>
      <c r="G22" s="396"/>
      <c r="H22" s="396"/>
      <c r="I22" s="396"/>
      <c r="J22" s="397"/>
      <c r="K22" s="48">
        <f t="shared" ref="K22:M22" si="7">K23+K30</f>
        <v>579078</v>
      </c>
      <c r="L22" s="48">
        <f t="shared" ref="L22" si="8">L23+L30</f>
        <v>600200</v>
      </c>
      <c r="M22" s="48">
        <f t="shared" si="7"/>
        <v>600500</v>
      </c>
      <c r="N22" s="262">
        <f t="shared" ref="N22" si="9">N23+N30</f>
        <v>610500</v>
      </c>
      <c r="O22" s="43">
        <f t="shared" si="3"/>
        <v>103.64752244084563</v>
      </c>
      <c r="P22" s="5"/>
      <c r="Q22" s="5"/>
      <c r="IH22" s="4"/>
      <c r="II22" s="4"/>
      <c r="IJ22" s="4"/>
      <c r="IK22" s="4"/>
      <c r="IL22" s="4"/>
      <c r="IM22" s="4"/>
    </row>
    <row r="23" spans="1:247" ht="17.25" customHeight="1" x14ac:dyDescent="0.2">
      <c r="A23" s="44"/>
      <c r="B23" s="51"/>
      <c r="C23" s="47"/>
      <c r="D23" s="47"/>
      <c r="E23" s="53" t="s">
        <v>16</v>
      </c>
      <c r="F23" s="396" t="s">
        <v>17</v>
      </c>
      <c r="G23" s="396"/>
      <c r="H23" s="396"/>
      <c r="I23" s="396"/>
      <c r="J23" s="397"/>
      <c r="K23" s="48">
        <f t="shared" ref="K23:M23" si="10">K24+K27</f>
        <v>569878</v>
      </c>
      <c r="L23" s="48">
        <f t="shared" ref="L23" si="11">L24+L27</f>
        <v>591000</v>
      </c>
      <c r="M23" s="48">
        <f t="shared" si="10"/>
        <v>591000</v>
      </c>
      <c r="N23" s="262">
        <f t="shared" ref="N23" si="12">N24+N27</f>
        <v>601000</v>
      </c>
      <c r="O23" s="43">
        <f t="shared" si="3"/>
        <v>103.70640733630707</v>
      </c>
      <c r="P23" s="5"/>
      <c r="Q23" s="5"/>
      <c r="IH23" s="4"/>
      <c r="II23" s="4"/>
      <c r="IJ23" s="4"/>
      <c r="IK23" s="4"/>
      <c r="IL23" s="4"/>
      <c r="IM23" s="4"/>
    </row>
    <row r="24" spans="1:247" ht="27.75" customHeight="1" x14ac:dyDescent="0.2">
      <c r="A24" s="44"/>
      <c r="B24" s="51"/>
      <c r="C24" s="47"/>
      <c r="D24" s="47"/>
      <c r="E24" s="47"/>
      <c r="F24" s="53" t="s">
        <v>18</v>
      </c>
      <c r="G24" s="396" t="s">
        <v>19</v>
      </c>
      <c r="H24" s="396"/>
      <c r="I24" s="396"/>
      <c r="J24" s="397"/>
      <c r="K24" s="48">
        <v>728</v>
      </c>
      <c r="L24" s="48">
        <f t="shared" ref="L24" si="13">L25+L26</f>
        <v>1000</v>
      </c>
      <c r="M24" s="48">
        <v>1000</v>
      </c>
      <c r="N24" s="262">
        <v>1000</v>
      </c>
      <c r="O24" s="43">
        <f t="shared" si="3"/>
        <v>137.36263736263737</v>
      </c>
      <c r="P24" s="5"/>
      <c r="Q24" s="5"/>
      <c r="IH24" s="4"/>
      <c r="II24" s="4"/>
      <c r="IJ24" s="4"/>
      <c r="IK24" s="4"/>
      <c r="IL24" s="4"/>
      <c r="IM24" s="4"/>
    </row>
    <row r="25" spans="1:247" ht="17.25" customHeight="1" x14ac:dyDescent="0.2">
      <c r="A25" s="44"/>
      <c r="B25" s="51"/>
      <c r="C25" s="47"/>
      <c r="D25" s="47"/>
      <c r="E25" s="47"/>
      <c r="F25" s="47"/>
      <c r="G25" s="53" t="s">
        <v>20</v>
      </c>
      <c r="H25" s="396" t="s">
        <v>21</v>
      </c>
      <c r="I25" s="396"/>
      <c r="J25" s="397"/>
      <c r="K25" s="48"/>
      <c r="L25" s="48"/>
      <c r="M25" s="48"/>
      <c r="N25" s="262"/>
      <c r="O25" s="43" t="str">
        <f t="shared" si="3"/>
        <v>-</v>
      </c>
      <c r="P25" s="5"/>
      <c r="Q25" s="5"/>
      <c r="IH25" s="4"/>
      <c r="II25" s="4"/>
      <c r="IJ25" s="4"/>
      <c r="IK25" s="4"/>
      <c r="IL25" s="4"/>
      <c r="IM25" s="4"/>
    </row>
    <row r="26" spans="1:247" ht="17.25" customHeight="1" x14ac:dyDescent="0.2">
      <c r="A26" s="44"/>
      <c r="B26" s="51"/>
      <c r="C26" s="47"/>
      <c r="D26" s="47"/>
      <c r="E26" s="47"/>
      <c r="F26" s="47"/>
      <c r="G26" s="53" t="s">
        <v>22</v>
      </c>
      <c r="H26" s="396" t="s">
        <v>23</v>
      </c>
      <c r="I26" s="396"/>
      <c r="J26" s="397"/>
      <c r="K26" s="48">
        <v>2000</v>
      </c>
      <c r="L26" s="48">
        <v>1000</v>
      </c>
      <c r="M26" s="48">
        <v>2000</v>
      </c>
      <c r="N26" s="262">
        <v>2000</v>
      </c>
      <c r="O26" s="43">
        <f t="shared" si="3"/>
        <v>50</v>
      </c>
      <c r="P26" s="5"/>
      <c r="Q26" s="5"/>
      <c r="IH26" s="4"/>
      <c r="II26" s="4"/>
      <c r="IJ26" s="4"/>
      <c r="IK26" s="4"/>
      <c r="IL26" s="4"/>
      <c r="IM26" s="4"/>
    </row>
    <row r="27" spans="1:247" ht="29.25" customHeight="1" x14ac:dyDescent="0.2">
      <c r="A27" s="44"/>
      <c r="B27" s="51"/>
      <c r="C27" s="47"/>
      <c r="D27" s="47"/>
      <c r="E27" s="47"/>
      <c r="F27" s="53" t="s">
        <v>24</v>
      </c>
      <c r="G27" s="396" t="s">
        <v>25</v>
      </c>
      <c r="H27" s="396"/>
      <c r="I27" s="396"/>
      <c r="J27" s="397"/>
      <c r="K27" s="48">
        <f t="shared" ref="K27:M27" si="14">K28+K29</f>
        <v>569150</v>
      </c>
      <c r="L27" s="48">
        <f t="shared" ref="L27" si="15">L28+L29</f>
        <v>590000</v>
      </c>
      <c r="M27" s="48">
        <f t="shared" si="14"/>
        <v>590000</v>
      </c>
      <c r="N27" s="262">
        <f t="shared" ref="N27" si="16">N28+N29</f>
        <v>600000</v>
      </c>
      <c r="O27" s="43">
        <f t="shared" si="3"/>
        <v>103.66335763858385</v>
      </c>
      <c r="P27" s="5"/>
      <c r="Q27" s="5"/>
      <c r="IH27" s="4"/>
      <c r="II27" s="4"/>
      <c r="IJ27" s="4"/>
      <c r="IK27" s="4"/>
      <c r="IL27" s="4"/>
      <c r="IM27" s="4"/>
    </row>
    <row r="28" spans="1:247" ht="17.25" customHeight="1" x14ac:dyDescent="0.2">
      <c r="A28" s="44"/>
      <c r="B28" s="51"/>
      <c r="C28" s="47"/>
      <c r="D28" s="47"/>
      <c r="E28" s="47"/>
      <c r="F28" s="47"/>
      <c r="G28" s="53" t="s">
        <v>26</v>
      </c>
      <c r="H28" s="396" t="s">
        <v>27</v>
      </c>
      <c r="I28" s="396"/>
      <c r="J28" s="397"/>
      <c r="K28" s="48">
        <v>560000</v>
      </c>
      <c r="L28" s="48">
        <v>580000</v>
      </c>
      <c r="M28" s="48">
        <v>580000</v>
      </c>
      <c r="N28" s="262">
        <v>590000</v>
      </c>
      <c r="O28" s="43">
        <f t="shared" si="3"/>
        <v>103.57142857142858</v>
      </c>
      <c r="P28" s="5"/>
      <c r="Q28" s="5"/>
      <c r="IH28" s="4"/>
      <c r="II28" s="4"/>
      <c r="IJ28" s="4"/>
      <c r="IK28" s="4"/>
      <c r="IL28" s="4"/>
      <c r="IM28" s="4"/>
    </row>
    <row r="29" spans="1:247" ht="17.25" customHeight="1" x14ac:dyDescent="0.2">
      <c r="A29" s="44"/>
      <c r="B29" s="51"/>
      <c r="C29" s="47"/>
      <c r="D29" s="47"/>
      <c r="E29" s="47"/>
      <c r="F29" s="47"/>
      <c r="G29" s="53" t="s">
        <v>28</v>
      </c>
      <c r="H29" s="396" t="s">
        <v>29</v>
      </c>
      <c r="I29" s="396"/>
      <c r="J29" s="397"/>
      <c r="K29" s="48">
        <v>9150</v>
      </c>
      <c r="L29" s="48">
        <v>10000</v>
      </c>
      <c r="M29" s="48">
        <v>10000</v>
      </c>
      <c r="N29" s="262">
        <v>10000</v>
      </c>
      <c r="O29" s="43">
        <f t="shared" si="3"/>
        <v>109.28961748633881</v>
      </c>
      <c r="P29" s="5"/>
      <c r="Q29" s="5"/>
      <c r="IH29" s="4"/>
      <c r="II29" s="4"/>
      <c r="IJ29" s="4"/>
      <c r="IK29" s="4"/>
      <c r="IL29" s="4"/>
      <c r="IM29" s="4"/>
    </row>
    <row r="30" spans="1:247" ht="17.25" customHeight="1" x14ac:dyDescent="0.2">
      <c r="A30" s="44"/>
      <c r="B30" s="51"/>
      <c r="C30" s="47"/>
      <c r="D30" s="47"/>
      <c r="E30" s="53" t="s">
        <v>30</v>
      </c>
      <c r="F30" s="396" t="s">
        <v>31</v>
      </c>
      <c r="G30" s="396"/>
      <c r="H30" s="396"/>
      <c r="I30" s="396"/>
      <c r="J30" s="397"/>
      <c r="K30" s="48">
        <v>9200</v>
      </c>
      <c r="L30" s="48">
        <v>9200</v>
      </c>
      <c r="M30" s="48">
        <v>9500</v>
      </c>
      <c r="N30" s="262">
        <v>9500</v>
      </c>
      <c r="O30" s="43">
        <f t="shared" si="3"/>
        <v>100</v>
      </c>
      <c r="P30" s="5"/>
      <c r="Q30" s="5"/>
      <c r="IH30" s="4"/>
      <c r="II30" s="4"/>
      <c r="IJ30" s="4"/>
      <c r="IK30" s="4"/>
      <c r="IL30" s="4"/>
      <c r="IM30" s="4"/>
    </row>
    <row r="31" spans="1:247" ht="17.25" customHeight="1" x14ac:dyDescent="0.2">
      <c r="A31" s="44"/>
      <c r="B31" s="51"/>
      <c r="C31" s="47"/>
      <c r="D31" s="53" t="s">
        <v>32</v>
      </c>
      <c r="E31" s="396" t="s">
        <v>33</v>
      </c>
      <c r="F31" s="396"/>
      <c r="G31" s="396"/>
      <c r="H31" s="396"/>
      <c r="I31" s="396"/>
      <c r="J31" s="397"/>
      <c r="K31" s="48">
        <v>160000</v>
      </c>
      <c r="L31" s="48">
        <v>175000</v>
      </c>
      <c r="M31" s="48">
        <v>180000</v>
      </c>
      <c r="N31" s="262">
        <v>180000</v>
      </c>
      <c r="O31" s="43">
        <f t="shared" si="3"/>
        <v>109.375</v>
      </c>
      <c r="P31" s="5"/>
      <c r="Q31" s="5"/>
      <c r="IH31" s="4"/>
      <c r="II31" s="4"/>
      <c r="IJ31" s="4"/>
      <c r="IK31" s="4"/>
      <c r="IL31" s="4"/>
      <c r="IM31" s="4"/>
    </row>
    <row r="32" spans="1:247" ht="17.25" customHeight="1" x14ac:dyDescent="0.2">
      <c r="A32" s="44"/>
      <c r="B32" s="51"/>
      <c r="C32" s="47"/>
      <c r="D32" s="53" t="s">
        <v>34</v>
      </c>
      <c r="E32" s="396" t="s">
        <v>35</v>
      </c>
      <c r="F32" s="396"/>
      <c r="G32" s="396"/>
      <c r="H32" s="396"/>
      <c r="I32" s="396"/>
      <c r="J32" s="397"/>
      <c r="K32" s="48">
        <f>K33+K37+K38+K39</f>
        <v>1894950</v>
      </c>
      <c r="L32" s="48">
        <f>L33+L37+L38+L39</f>
        <v>2115000</v>
      </c>
      <c r="M32" s="48">
        <f>M33+M37+M38+M39</f>
        <v>2115000</v>
      </c>
      <c r="N32" s="262">
        <f>N33+N37+N38+N39</f>
        <v>2140000</v>
      </c>
      <c r="O32" s="43">
        <f t="shared" si="3"/>
        <v>111.61244360009499</v>
      </c>
      <c r="P32" s="5"/>
      <c r="Q32" s="5"/>
      <c r="IH32" s="4"/>
      <c r="II32" s="4"/>
      <c r="IJ32" s="4"/>
      <c r="IK32" s="4"/>
      <c r="IL32" s="4"/>
      <c r="IM32" s="4"/>
    </row>
    <row r="33" spans="1:247" ht="17.25" customHeight="1" x14ac:dyDescent="0.2">
      <c r="A33" s="54"/>
      <c r="B33" s="55"/>
      <c r="C33" s="46"/>
      <c r="D33" s="46"/>
      <c r="E33" s="56" t="s">
        <v>36</v>
      </c>
      <c r="F33" s="398" t="s">
        <v>37</v>
      </c>
      <c r="G33" s="398"/>
      <c r="H33" s="398"/>
      <c r="I33" s="398"/>
      <c r="J33" s="399"/>
      <c r="K33" s="57">
        <f>K34+K35+K36</f>
        <v>199950</v>
      </c>
      <c r="L33" s="57">
        <f>L34+L35+L36</f>
        <v>240000</v>
      </c>
      <c r="M33" s="57">
        <f>M34+M35+M36</f>
        <v>240000</v>
      </c>
      <c r="N33" s="263">
        <f>N34+N35+N36</f>
        <v>240000</v>
      </c>
      <c r="O33" s="43">
        <f t="shared" si="3"/>
        <v>120.03000750187547</v>
      </c>
      <c r="P33" s="5"/>
      <c r="Q33" s="5"/>
      <c r="IH33" s="4"/>
      <c r="II33" s="4"/>
      <c r="IJ33" s="4"/>
      <c r="IK33" s="4"/>
      <c r="IL33" s="4"/>
      <c r="IM33" s="4"/>
    </row>
    <row r="34" spans="1:247" ht="17.25" customHeight="1" x14ac:dyDescent="0.2">
      <c r="A34" s="44"/>
      <c r="B34" s="51"/>
      <c r="C34" s="47"/>
      <c r="D34" s="47"/>
      <c r="E34" s="47"/>
      <c r="F34" s="58" t="s">
        <v>38</v>
      </c>
      <c r="G34" s="400" t="s">
        <v>39</v>
      </c>
      <c r="H34" s="400"/>
      <c r="I34" s="400"/>
      <c r="J34" s="401"/>
      <c r="K34" s="48"/>
      <c r="L34" s="48"/>
      <c r="M34" s="48"/>
      <c r="N34" s="262"/>
      <c r="O34" s="43" t="str">
        <f t="shared" si="3"/>
        <v>-</v>
      </c>
      <c r="P34" s="5"/>
      <c r="Q34" s="5"/>
      <c r="IH34" s="4"/>
      <c r="II34" s="4"/>
      <c r="IJ34" s="4"/>
      <c r="IK34" s="4"/>
      <c r="IL34" s="4"/>
      <c r="IM34" s="4"/>
    </row>
    <row r="35" spans="1:247" ht="17.25" customHeight="1" x14ac:dyDescent="0.2">
      <c r="A35" s="59"/>
      <c r="B35" s="60"/>
      <c r="C35" s="61"/>
      <c r="D35" s="61"/>
      <c r="E35" s="61"/>
      <c r="F35" s="62" t="s">
        <v>40</v>
      </c>
      <c r="G35" s="405" t="s">
        <v>41</v>
      </c>
      <c r="H35" s="405"/>
      <c r="I35" s="405"/>
      <c r="J35" s="406"/>
      <c r="K35" s="42"/>
      <c r="L35" s="42"/>
      <c r="M35" s="42"/>
      <c r="N35" s="261"/>
      <c r="O35" s="43" t="str">
        <f t="shared" si="3"/>
        <v>-</v>
      </c>
      <c r="P35" s="5"/>
      <c r="Q35" s="5"/>
      <c r="IH35" s="4"/>
      <c r="II35" s="4"/>
      <c r="IJ35" s="4"/>
      <c r="IK35" s="4"/>
      <c r="IL35" s="4"/>
      <c r="IM35" s="4"/>
    </row>
    <row r="36" spans="1:247" ht="17.25" customHeight="1" x14ac:dyDescent="0.2">
      <c r="A36" s="63"/>
      <c r="B36" s="64"/>
      <c r="C36" s="65"/>
      <c r="D36" s="65"/>
      <c r="E36" s="65"/>
      <c r="F36" s="53" t="s">
        <v>42</v>
      </c>
      <c r="G36" s="396" t="s">
        <v>43</v>
      </c>
      <c r="H36" s="396"/>
      <c r="I36" s="396"/>
      <c r="J36" s="397"/>
      <c r="K36" s="48">
        <v>199950</v>
      </c>
      <c r="L36" s="48">
        <v>240000</v>
      </c>
      <c r="M36" s="48">
        <v>240000</v>
      </c>
      <c r="N36" s="262">
        <v>240000</v>
      </c>
      <c r="O36" s="43">
        <f t="shared" si="3"/>
        <v>120.03000750187547</v>
      </c>
      <c r="P36" s="5"/>
      <c r="Q36" s="5"/>
      <c r="IH36" s="4"/>
      <c r="II36" s="4"/>
      <c r="IJ36" s="4"/>
      <c r="IK36" s="4"/>
      <c r="IL36" s="4"/>
      <c r="IM36" s="4"/>
    </row>
    <row r="37" spans="1:247" ht="17.25" customHeight="1" x14ac:dyDescent="0.2">
      <c r="A37" s="63"/>
      <c r="B37" s="64"/>
      <c r="C37" s="65"/>
      <c r="D37" s="65"/>
      <c r="E37" s="53" t="s">
        <v>44</v>
      </c>
      <c r="F37" s="396" t="s">
        <v>45</v>
      </c>
      <c r="G37" s="396"/>
      <c r="H37" s="396"/>
      <c r="I37" s="396"/>
      <c r="J37" s="397"/>
      <c r="K37" s="48">
        <v>1695000</v>
      </c>
      <c r="L37" s="48">
        <v>1875000</v>
      </c>
      <c r="M37" s="48">
        <v>1875000</v>
      </c>
      <c r="N37" s="262">
        <v>1900000</v>
      </c>
      <c r="O37" s="43">
        <f t="shared" si="3"/>
        <v>110.61946902654867</v>
      </c>
      <c r="P37" s="5"/>
      <c r="Q37" s="5"/>
      <c r="IH37" s="4"/>
      <c r="II37" s="4"/>
      <c r="IJ37" s="4"/>
      <c r="IK37" s="4"/>
      <c r="IL37" s="4"/>
      <c r="IM37" s="4"/>
    </row>
    <row r="38" spans="1:247" ht="17.25" customHeight="1" x14ac:dyDescent="0.2">
      <c r="A38" s="63"/>
      <c r="B38" s="64"/>
      <c r="C38" s="65"/>
      <c r="D38" s="65"/>
      <c r="E38" s="53" t="s">
        <v>46</v>
      </c>
      <c r="F38" s="396" t="s">
        <v>47</v>
      </c>
      <c r="G38" s="396"/>
      <c r="H38" s="396"/>
      <c r="I38" s="396"/>
      <c r="J38" s="397"/>
      <c r="K38" s="48"/>
      <c r="L38" s="48"/>
      <c r="M38" s="48"/>
      <c r="N38" s="262"/>
      <c r="O38" s="43" t="str">
        <f t="shared" si="3"/>
        <v>-</v>
      </c>
      <c r="P38" s="5"/>
      <c r="Q38" s="5"/>
      <c r="IH38" s="4"/>
      <c r="II38" s="4"/>
      <c r="IJ38" s="4"/>
      <c r="IK38" s="4"/>
      <c r="IL38" s="4"/>
      <c r="IM38" s="4"/>
    </row>
    <row r="39" spans="1:247" ht="17.25" customHeight="1" thickBot="1" x14ac:dyDescent="0.25">
      <c r="A39" s="221"/>
      <c r="B39" s="222"/>
      <c r="C39" s="189"/>
      <c r="D39" s="78"/>
      <c r="E39" s="223" t="s">
        <v>48</v>
      </c>
      <c r="F39" s="371" t="s">
        <v>49</v>
      </c>
      <c r="G39" s="372"/>
      <c r="H39" s="372"/>
      <c r="I39" s="372"/>
      <c r="J39" s="372"/>
      <c r="K39" s="79"/>
      <c r="L39" s="79"/>
      <c r="M39" s="79"/>
      <c r="N39" s="264"/>
      <c r="O39" s="80" t="str">
        <f t="shared" si="3"/>
        <v>-</v>
      </c>
      <c r="P39" s="5"/>
      <c r="Q39" s="5"/>
      <c r="IH39" s="4"/>
      <c r="II39" s="4"/>
      <c r="IJ39" s="4"/>
      <c r="IK39" s="4"/>
      <c r="IL39" s="4"/>
      <c r="IM39" s="4"/>
    </row>
    <row r="40" spans="1:247" ht="15" customHeight="1" x14ac:dyDescent="0.2">
      <c r="A40" s="342" t="s">
        <v>2</v>
      </c>
      <c r="B40" s="343"/>
      <c r="C40" s="343"/>
      <c r="D40" s="343"/>
      <c r="E40" s="343"/>
      <c r="F40" s="343"/>
      <c r="G40" s="343"/>
      <c r="H40" s="343"/>
      <c r="I40" s="343"/>
      <c r="J40" s="344"/>
      <c r="K40" s="322" t="s">
        <v>411</v>
      </c>
      <c r="L40" s="322" t="s">
        <v>481</v>
      </c>
      <c r="M40" s="322" t="s">
        <v>482</v>
      </c>
      <c r="N40" s="322" t="s">
        <v>483</v>
      </c>
      <c r="O40" s="348" t="s">
        <v>485</v>
      </c>
      <c r="P40" s="5"/>
      <c r="Q40" s="5"/>
      <c r="IH40" s="4"/>
      <c r="II40" s="4"/>
      <c r="IJ40" s="4"/>
      <c r="IK40" s="4"/>
      <c r="IL40" s="4"/>
      <c r="IM40" s="4"/>
    </row>
    <row r="41" spans="1:247" ht="52.15" customHeight="1" x14ac:dyDescent="0.2">
      <c r="A41" s="345"/>
      <c r="B41" s="346"/>
      <c r="C41" s="346"/>
      <c r="D41" s="346"/>
      <c r="E41" s="346"/>
      <c r="F41" s="346"/>
      <c r="G41" s="346"/>
      <c r="H41" s="346"/>
      <c r="I41" s="346"/>
      <c r="J41" s="347"/>
      <c r="K41" s="323"/>
      <c r="L41" s="323"/>
      <c r="M41" s="323"/>
      <c r="N41" s="323"/>
      <c r="O41" s="349"/>
      <c r="P41" s="5"/>
      <c r="Q41" s="5"/>
      <c r="IH41" s="4"/>
      <c r="II41" s="4"/>
      <c r="IJ41" s="4"/>
      <c r="IK41" s="4"/>
      <c r="IL41" s="4"/>
      <c r="IM41" s="4"/>
    </row>
    <row r="42" spans="1:247" ht="15.6" customHeight="1" x14ac:dyDescent="0.2">
      <c r="A42" s="324" t="s">
        <v>3</v>
      </c>
      <c r="B42" s="325"/>
      <c r="C42" s="325"/>
      <c r="D42" s="325"/>
      <c r="E42" s="325"/>
      <c r="F42" s="325"/>
      <c r="G42" s="325"/>
      <c r="H42" s="325"/>
      <c r="I42" s="325"/>
      <c r="J42" s="325"/>
      <c r="K42" s="204" t="s">
        <v>4</v>
      </c>
      <c r="L42" s="204" t="s">
        <v>5</v>
      </c>
      <c r="M42" s="204" t="s">
        <v>412</v>
      </c>
      <c r="N42" s="204" t="s">
        <v>459</v>
      </c>
      <c r="O42" s="205" t="s">
        <v>484</v>
      </c>
      <c r="P42" s="5"/>
      <c r="Q42" s="5"/>
      <c r="IH42" s="4"/>
      <c r="II42" s="4"/>
      <c r="IJ42" s="4"/>
      <c r="IK42" s="4"/>
      <c r="IL42" s="4"/>
      <c r="IM42" s="4"/>
    </row>
    <row r="43" spans="1:247" ht="17.25" customHeight="1" x14ac:dyDescent="0.2">
      <c r="A43" s="59"/>
      <c r="B43" s="60"/>
      <c r="C43" s="66" t="s">
        <v>50</v>
      </c>
      <c r="D43" s="368" t="s">
        <v>51</v>
      </c>
      <c r="E43" s="368"/>
      <c r="F43" s="368"/>
      <c r="G43" s="368"/>
      <c r="H43" s="368"/>
      <c r="I43" s="368"/>
      <c r="J43" s="357"/>
      <c r="K43" s="42">
        <f t="shared" ref="K43" si="17">SUM(K44:K52)</f>
        <v>432000</v>
      </c>
      <c r="L43" s="42">
        <f t="shared" ref="L43:M43" si="18">SUM(L44:L52)</f>
        <v>475000</v>
      </c>
      <c r="M43" s="42">
        <f t="shared" si="18"/>
        <v>460000</v>
      </c>
      <c r="N43" s="42">
        <f t="shared" ref="N43" si="19">SUM(N44:N52)</f>
        <v>460000</v>
      </c>
      <c r="O43" s="68">
        <f t="shared" ref="O43:O76" si="20">IF(K43&gt;0,IF(L43/K43&gt;=100,"&gt;&gt;100",L43/K43*100),"-")</f>
        <v>109.9537037037037</v>
      </c>
      <c r="P43" s="5"/>
      <c r="Q43" s="5"/>
      <c r="IH43" s="4"/>
      <c r="II43" s="4"/>
      <c r="IJ43" s="4"/>
      <c r="IK43" s="4"/>
      <c r="IL43" s="4"/>
      <c r="IM43" s="4"/>
    </row>
    <row r="44" spans="1:247" ht="17.25" customHeight="1" x14ac:dyDescent="0.2">
      <c r="A44" s="63"/>
      <c r="B44" s="64"/>
      <c r="C44" s="65"/>
      <c r="D44" s="50" t="s">
        <v>52</v>
      </c>
      <c r="E44" s="351" t="s">
        <v>53</v>
      </c>
      <c r="F44" s="351"/>
      <c r="G44" s="351"/>
      <c r="H44" s="351"/>
      <c r="I44" s="351"/>
      <c r="J44" s="350"/>
      <c r="K44" s="48"/>
      <c r="L44" s="48"/>
      <c r="M44" s="48"/>
      <c r="N44" s="48"/>
      <c r="O44" s="43" t="str">
        <f t="shared" si="20"/>
        <v>-</v>
      </c>
      <c r="P44" s="5"/>
      <c r="Q44" s="5"/>
      <c r="IH44" s="4"/>
      <c r="II44" s="4"/>
      <c r="IJ44" s="4"/>
      <c r="IK44" s="4"/>
      <c r="IL44" s="4"/>
      <c r="IM44" s="4"/>
    </row>
    <row r="45" spans="1:247" ht="17.25" customHeight="1" x14ac:dyDescent="0.2">
      <c r="A45" s="63"/>
      <c r="B45" s="64"/>
      <c r="C45" s="65"/>
      <c r="D45" s="50" t="s">
        <v>54</v>
      </c>
      <c r="E45" s="351" t="s">
        <v>55</v>
      </c>
      <c r="F45" s="351"/>
      <c r="G45" s="351"/>
      <c r="H45" s="351"/>
      <c r="I45" s="351"/>
      <c r="J45" s="350"/>
      <c r="K45" s="48">
        <v>310000</v>
      </c>
      <c r="L45" s="48">
        <v>320000</v>
      </c>
      <c r="M45" s="48">
        <v>320000</v>
      </c>
      <c r="N45" s="48">
        <v>320000</v>
      </c>
      <c r="O45" s="43">
        <f t="shared" si="20"/>
        <v>103.2258064516129</v>
      </c>
      <c r="P45" s="5"/>
      <c r="Q45" s="5"/>
      <c r="IH45" s="4"/>
      <c r="II45" s="4"/>
      <c r="IJ45" s="4"/>
      <c r="IK45" s="4"/>
      <c r="IL45" s="4"/>
      <c r="IM45" s="4"/>
    </row>
    <row r="46" spans="1:247" ht="17.25" customHeight="1" x14ac:dyDescent="0.2">
      <c r="A46" s="63"/>
      <c r="B46" s="64"/>
      <c r="C46" s="65"/>
      <c r="D46" s="50" t="s">
        <v>56</v>
      </c>
      <c r="E46" s="351" t="s">
        <v>57</v>
      </c>
      <c r="F46" s="351"/>
      <c r="G46" s="351"/>
      <c r="H46" s="351"/>
      <c r="I46" s="351"/>
      <c r="J46" s="350"/>
      <c r="K46" s="48"/>
      <c r="L46" s="48"/>
      <c r="M46" s="48"/>
      <c r="N46" s="48"/>
      <c r="O46" s="43" t="str">
        <f t="shared" si="20"/>
        <v>-</v>
      </c>
      <c r="P46" s="5"/>
      <c r="Q46" s="5"/>
      <c r="IH46" s="4"/>
      <c r="II46" s="4"/>
      <c r="IJ46" s="4"/>
      <c r="IK46" s="4"/>
      <c r="IL46" s="4"/>
      <c r="IM46" s="4"/>
    </row>
    <row r="47" spans="1:247" ht="17.25" customHeight="1" x14ac:dyDescent="0.2">
      <c r="A47" s="63"/>
      <c r="B47" s="64"/>
      <c r="C47" s="65"/>
      <c r="D47" s="50" t="s">
        <v>58</v>
      </c>
      <c r="E47" s="351" t="s">
        <v>59</v>
      </c>
      <c r="F47" s="351"/>
      <c r="G47" s="351"/>
      <c r="H47" s="351"/>
      <c r="I47" s="351"/>
      <c r="J47" s="350"/>
      <c r="K47" s="48"/>
      <c r="L47" s="48">
        <v>15000</v>
      </c>
      <c r="M47" s="48"/>
      <c r="N47" s="48"/>
      <c r="O47" s="43" t="str">
        <f t="shared" si="20"/>
        <v>-</v>
      </c>
      <c r="P47" s="5"/>
      <c r="Q47" s="5"/>
      <c r="IH47" s="4"/>
      <c r="II47" s="4"/>
      <c r="IJ47" s="4"/>
      <c r="IK47" s="4"/>
      <c r="IL47" s="4"/>
      <c r="IM47" s="4"/>
    </row>
    <row r="48" spans="1:247" ht="17.25" customHeight="1" x14ac:dyDescent="0.2">
      <c r="A48" s="63"/>
      <c r="B48" s="64"/>
      <c r="C48" s="65"/>
      <c r="D48" s="50" t="s">
        <v>60</v>
      </c>
      <c r="E48" s="351" t="s">
        <v>61</v>
      </c>
      <c r="F48" s="351"/>
      <c r="G48" s="351"/>
      <c r="H48" s="351"/>
      <c r="I48" s="351"/>
      <c r="J48" s="350"/>
      <c r="K48" s="48">
        <v>15000</v>
      </c>
      <c r="L48" s="48">
        <v>15000</v>
      </c>
      <c r="M48" s="48">
        <v>15000</v>
      </c>
      <c r="N48" s="48">
        <v>15000</v>
      </c>
      <c r="O48" s="43">
        <f t="shared" si="20"/>
        <v>100</v>
      </c>
      <c r="P48" s="5"/>
      <c r="Q48" s="5"/>
      <c r="IH48" s="4"/>
      <c r="II48" s="4"/>
      <c r="IJ48" s="4"/>
      <c r="IK48" s="4"/>
      <c r="IL48" s="4"/>
      <c r="IM48" s="4"/>
    </row>
    <row r="49" spans="1:247" ht="17.25" customHeight="1" x14ac:dyDescent="0.2">
      <c r="A49" s="63"/>
      <c r="B49" s="64"/>
      <c r="C49" s="65"/>
      <c r="D49" s="50" t="s">
        <v>62</v>
      </c>
      <c r="E49" s="351" t="s">
        <v>63</v>
      </c>
      <c r="F49" s="351"/>
      <c r="G49" s="351"/>
      <c r="H49" s="351"/>
      <c r="I49" s="351"/>
      <c r="J49" s="350"/>
      <c r="K49" s="48">
        <v>52000</v>
      </c>
      <c r="L49" s="48">
        <v>60000</v>
      </c>
      <c r="M49" s="48">
        <v>60000</v>
      </c>
      <c r="N49" s="48">
        <v>60000</v>
      </c>
      <c r="O49" s="43">
        <f t="shared" si="20"/>
        <v>115.38461538461537</v>
      </c>
      <c r="P49" s="5"/>
      <c r="Q49" s="5"/>
      <c r="IH49" s="4"/>
      <c r="II49" s="4"/>
      <c r="IJ49" s="4"/>
      <c r="IK49" s="4"/>
      <c r="IL49" s="4"/>
      <c r="IM49" s="4"/>
    </row>
    <row r="50" spans="1:247" ht="17.25" customHeight="1" x14ac:dyDescent="0.2">
      <c r="A50" s="63"/>
      <c r="B50" s="64"/>
      <c r="C50" s="65"/>
      <c r="D50" s="50" t="s">
        <v>64</v>
      </c>
      <c r="E50" s="351" t="s">
        <v>65</v>
      </c>
      <c r="F50" s="351"/>
      <c r="G50" s="351"/>
      <c r="H50" s="351"/>
      <c r="I50" s="351"/>
      <c r="J50" s="350"/>
      <c r="K50" s="48">
        <v>55000</v>
      </c>
      <c r="L50" s="48">
        <v>65000</v>
      </c>
      <c r="M50" s="48">
        <v>65000</v>
      </c>
      <c r="N50" s="48">
        <v>65000</v>
      </c>
      <c r="O50" s="43">
        <f t="shared" si="20"/>
        <v>118.18181818181819</v>
      </c>
      <c r="P50" s="5"/>
      <c r="Q50" s="5"/>
      <c r="IH50" s="4"/>
      <c r="II50" s="4"/>
      <c r="IJ50" s="4"/>
      <c r="IK50" s="4"/>
      <c r="IL50" s="4"/>
      <c r="IM50" s="4"/>
    </row>
    <row r="51" spans="1:247" ht="17.25" customHeight="1" x14ac:dyDescent="0.2">
      <c r="A51" s="59"/>
      <c r="B51" s="60"/>
      <c r="C51" s="67"/>
      <c r="D51" s="69" t="s">
        <v>66</v>
      </c>
      <c r="E51" s="358" t="s">
        <v>67</v>
      </c>
      <c r="F51" s="377"/>
      <c r="G51" s="377"/>
      <c r="H51" s="377"/>
      <c r="I51" s="377"/>
      <c r="J51" s="378"/>
      <c r="K51" s="42"/>
      <c r="L51" s="42"/>
      <c r="M51" s="42"/>
      <c r="N51" s="42"/>
      <c r="O51" s="43" t="str">
        <f t="shared" si="20"/>
        <v>-</v>
      </c>
      <c r="P51" s="5"/>
      <c r="Q51" s="5"/>
      <c r="IH51" s="4"/>
      <c r="II51" s="4"/>
      <c r="IJ51" s="4"/>
      <c r="IK51" s="4"/>
      <c r="IL51" s="4"/>
      <c r="IM51" s="4"/>
    </row>
    <row r="52" spans="1:247" ht="17.25" customHeight="1" x14ac:dyDescent="0.2">
      <c r="A52" s="59"/>
      <c r="B52" s="60"/>
      <c r="C52" s="67"/>
      <c r="D52" s="69" t="s">
        <v>68</v>
      </c>
      <c r="E52" s="358" t="s">
        <v>69</v>
      </c>
      <c r="F52" s="377"/>
      <c r="G52" s="377"/>
      <c r="H52" s="377"/>
      <c r="I52" s="377"/>
      <c r="J52" s="378"/>
      <c r="K52" s="42"/>
      <c r="L52" s="42"/>
      <c r="M52" s="42"/>
      <c r="N52" s="42"/>
      <c r="O52" s="43" t="str">
        <f t="shared" si="20"/>
        <v>-</v>
      </c>
      <c r="P52" s="5"/>
      <c r="Q52" s="5"/>
      <c r="IH52" s="4"/>
      <c r="II52" s="4"/>
      <c r="IJ52" s="4"/>
      <c r="IK52" s="4"/>
      <c r="IL52" s="4"/>
      <c r="IM52" s="4"/>
    </row>
    <row r="53" spans="1:247" ht="17.25" customHeight="1" x14ac:dyDescent="0.2">
      <c r="A53" s="59"/>
      <c r="B53" s="70"/>
      <c r="C53" s="69" t="s">
        <v>70</v>
      </c>
      <c r="D53" s="357" t="s">
        <v>71</v>
      </c>
      <c r="E53" s="358"/>
      <c r="F53" s="358"/>
      <c r="G53" s="358"/>
      <c r="H53" s="358"/>
      <c r="I53" s="358"/>
      <c r="J53" s="358"/>
      <c r="K53" s="42">
        <f>K54+K57+K60</f>
        <v>228292</v>
      </c>
      <c r="L53" s="42">
        <f>L54+L57+L60</f>
        <v>247702</v>
      </c>
      <c r="M53" s="42">
        <f>M54+M57+M60</f>
        <v>250579</v>
      </c>
      <c r="N53" s="42">
        <f>N54+N57+N60</f>
        <v>250579</v>
      </c>
      <c r="O53" s="43">
        <f t="shared" si="20"/>
        <v>108.50226902388169</v>
      </c>
      <c r="P53" s="5"/>
      <c r="Q53" s="5"/>
      <c r="IH53" s="4"/>
      <c r="II53" s="4"/>
      <c r="IJ53" s="4"/>
      <c r="IK53" s="4"/>
      <c r="IL53" s="4"/>
      <c r="IM53" s="4"/>
    </row>
    <row r="54" spans="1:247" ht="17.25" customHeight="1" x14ac:dyDescent="0.2">
      <c r="A54" s="63"/>
      <c r="B54" s="64"/>
      <c r="C54" s="50"/>
      <c r="D54" s="71" t="s">
        <v>72</v>
      </c>
      <c r="E54" s="350" t="s">
        <v>369</v>
      </c>
      <c r="F54" s="283"/>
      <c r="G54" s="283"/>
      <c r="H54" s="283"/>
      <c r="I54" s="283"/>
      <c r="J54" s="283"/>
      <c r="K54" s="48">
        <f t="shared" ref="K54:M54" si="21">K55+K56</f>
        <v>16930</v>
      </c>
      <c r="L54" s="48">
        <f t="shared" ref="L54" si="22">L55+L56</f>
        <v>10900</v>
      </c>
      <c r="M54" s="48">
        <f t="shared" si="21"/>
        <v>10900</v>
      </c>
      <c r="N54" s="48">
        <f t="shared" ref="N54" si="23">N55+N56</f>
        <v>10900</v>
      </c>
      <c r="O54" s="43">
        <f t="shared" si="20"/>
        <v>64.382752510336687</v>
      </c>
      <c r="P54" s="5"/>
      <c r="Q54" s="5"/>
      <c r="IH54" s="4"/>
      <c r="II54" s="4"/>
      <c r="IJ54" s="4"/>
      <c r="IK54" s="4"/>
      <c r="IL54" s="4"/>
      <c r="IM54" s="4"/>
    </row>
    <row r="55" spans="1:247" ht="17.25" customHeight="1" x14ac:dyDescent="0.2">
      <c r="A55" s="63"/>
      <c r="B55" s="64"/>
      <c r="C55" s="50"/>
      <c r="D55" s="71"/>
      <c r="E55" s="71" t="s">
        <v>73</v>
      </c>
      <c r="F55" s="283" t="s">
        <v>74</v>
      </c>
      <c r="G55" s="283"/>
      <c r="H55" s="283"/>
      <c r="I55" s="283"/>
      <c r="J55" s="283"/>
      <c r="K55" s="48">
        <v>12966</v>
      </c>
      <c r="L55" s="48">
        <v>7300</v>
      </c>
      <c r="M55" s="48">
        <v>7300</v>
      </c>
      <c r="N55" s="48">
        <v>7300</v>
      </c>
      <c r="O55" s="43">
        <f t="shared" si="20"/>
        <v>56.30109517198828</v>
      </c>
      <c r="P55" s="5"/>
      <c r="Q55" s="5"/>
      <c r="IH55" s="4"/>
      <c r="II55" s="4"/>
      <c r="IJ55" s="4"/>
      <c r="IK55" s="4"/>
      <c r="IL55" s="4"/>
      <c r="IM55" s="4"/>
    </row>
    <row r="56" spans="1:247" ht="17.25" customHeight="1" x14ac:dyDescent="0.2">
      <c r="A56" s="63"/>
      <c r="B56" s="64"/>
      <c r="C56" s="50"/>
      <c r="D56" s="71"/>
      <c r="E56" s="71" t="s">
        <v>75</v>
      </c>
      <c r="F56" s="283" t="s">
        <v>76</v>
      </c>
      <c r="G56" s="283"/>
      <c r="H56" s="283"/>
      <c r="I56" s="283"/>
      <c r="J56" s="283"/>
      <c r="K56" s="48">
        <v>3964</v>
      </c>
      <c r="L56" s="48">
        <v>3600</v>
      </c>
      <c r="M56" s="48">
        <v>3600</v>
      </c>
      <c r="N56" s="48">
        <v>3600</v>
      </c>
      <c r="O56" s="43">
        <f t="shared" si="20"/>
        <v>90.817356205852676</v>
      </c>
      <c r="P56" s="5"/>
      <c r="Q56" s="5"/>
      <c r="IH56" s="4"/>
      <c r="II56" s="4"/>
      <c r="IJ56" s="4"/>
      <c r="IK56" s="4"/>
      <c r="IL56" s="4"/>
      <c r="IM56" s="4"/>
    </row>
    <row r="57" spans="1:247" ht="17.25" customHeight="1" x14ac:dyDescent="0.2">
      <c r="A57" s="63"/>
      <c r="B57" s="64"/>
      <c r="C57" s="50"/>
      <c r="D57" s="71" t="s">
        <v>77</v>
      </c>
      <c r="E57" s="350" t="s">
        <v>370</v>
      </c>
      <c r="F57" s="283"/>
      <c r="G57" s="283"/>
      <c r="H57" s="283"/>
      <c r="I57" s="283"/>
      <c r="J57" s="283"/>
      <c r="K57" s="48">
        <f t="shared" ref="K57:M57" si="24">K58+K59</f>
        <v>166039</v>
      </c>
      <c r="L57" s="48">
        <f t="shared" ref="L57" si="25">L58+L59</f>
        <v>194479</v>
      </c>
      <c r="M57" s="48">
        <f t="shared" si="24"/>
        <v>194679</v>
      </c>
      <c r="N57" s="48">
        <f t="shared" ref="N57" si="26">N58+N59</f>
        <v>194679</v>
      </c>
      <c r="O57" s="43">
        <f t="shared" si="20"/>
        <v>117.12850595342059</v>
      </c>
      <c r="P57" s="5"/>
      <c r="Q57" s="5"/>
      <c r="IH57" s="4"/>
      <c r="II57" s="4"/>
      <c r="IJ57" s="4"/>
      <c r="IK57" s="4"/>
      <c r="IL57" s="4"/>
      <c r="IM57" s="4"/>
    </row>
    <row r="58" spans="1:247" ht="17.25" customHeight="1" x14ac:dyDescent="0.2">
      <c r="A58" s="63"/>
      <c r="B58" s="64"/>
      <c r="C58" s="50"/>
      <c r="D58" s="71"/>
      <c r="E58" s="71" t="s">
        <v>78</v>
      </c>
      <c r="F58" s="283" t="s">
        <v>74</v>
      </c>
      <c r="G58" s="283"/>
      <c r="H58" s="283"/>
      <c r="I58" s="283"/>
      <c r="J58" s="283"/>
      <c r="K58" s="48">
        <v>61183</v>
      </c>
      <c r="L58" s="48">
        <v>64679</v>
      </c>
      <c r="M58" s="48">
        <v>64679</v>
      </c>
      <c r="N58" s="48">
        <v>64679</v>
      </c>
      <c r="O58" s="43">
        <f t="shared" si="20"/>
        <v>105.71400552441037</v>
      </c>
      <c r="P58" s="5"/>
      <c r="Q58" s="5"/>
      <c r="IH58" s="4"/>
      <c r="II58" s="4"/>
      <c r="IJ58" s="4"/>
      <c r="IK58" s="4"/>
      <c r="IL58" s="4"/>
      <c r="IM58" s="4"/>
    </row>
    <row r="59" spans="1:247" ht="17.25" customHeight="1" x14ac:dyDescent="0.2">
      <c r="A59" s="63"/>
      <c r="B59" s="64"/>
      <c r="C59" s="50"/>
      <c r="D59" s="71"/>
      <c r="E59" s="71" t="s">
        <v>79</v>
      </c>
      <c r="F59" s="283" t="s">
        <v>76</v>
      </c>
      <c r="G59" s="283"/>
      <c r="H59" s="283"/>
      <c r="I59" s="283"/>
      <c r="J59" s="283"/>
      <c r="K59" s="48">
        <v>104856</v>
      </c>
      <c r="L59" s="48">
        <v>129800</v>
      </c>
      <c r="M59" s="48">
        <v>130000</v>
      </c>
      <c r="N59" s="48">
        <v>130000</v>
      </c>
      <c r="O59" s="43">
        <f t="shared" si="20"/>
        <v>123.78881513694972</v>
      </c>
      <c r="P59" s="5"/>
      <c r="Q59" s="5"/>
      <c r="IH59" s="4"/>
      <c r="II59" s="4"/>
      <c r="IJ59" s="4"/>
      <c r="IK59" s="4"/>
      <c r="IL59" s="4"/>
      <c r="IM59" s="4"/>
    </row>
    <row r="60" spans="1:247" ht="17.25" customHeight="1" x14ac:dyDescent="0.2">
      <c r="A60" s="63"/>
      <c r="B60" s="64"/>
      <c r="C60" s="71"/>
      <c r="D60" s="71" t="s">
        <v>408</v>
      </c>
      <c r="E60" s="350" t="s">
        <v>409</v>
      </c>
      <c r="F60" s="283"/>
      <c r="G60" s="283"/>
      <c r="H60" s="283"/>
      <c r="I60" s="283"/>
      <c r="J60" s="283"/>
      <c r="K60" s="48">
        <v>45323</v>
      </c>
      <c r="L60" s="48">
        <v>42323</v>
      </c>
      <c r="M60" s="48">
        <v>45000</v>
      </c>
      <c r="N60" s="48">
        <v>45000</v>
      </c>
      <c r="O60" s="43">
        <f t="shared" si="20"/>
        <v>93.380844163007751</v>
      </c>
      <c r="P60" s="5"/>
      <c r="Q60" s="5"/>
      <c r="IH60" s="4"/>
      <c r="II60" s="4"/>
      <c r="IJ60" s="4"/>
      <c r="IK60" s="4"/>
      <c r="IL60" s="4"/>
      <c r="IM60" s="4"/>
    </row>
    <row r="61" spans="1:247" ht="17.25" customHeight="1" x14ac:dyDescent="0.2">
      <c r="A61" s="63"/>
      <c r="B61" s="73"/>
      <c r="C61" s="71" t="s">
        <v>80</v>
      </c>
      <c r="D61" s="350" t="s">
        <v>383</v>
      </c>
      <c r="E61" s="283"/>
      <c r="F61" s="283"/>
      <c r="G61" s="283"/>
      <c r="H61" s="283"/>
      <c r="I61" s="283"/>
      <c r="J61" s="283"/>
      <c r="K61" s="48">
        <v>600</v>
      </c>
      <c r="L61" s="48">
        <v>600</v>
      </c>
      <c r="M61" s="48">
        <v>600</v>
      </c>
      <c r="N61" s="48">
        <v>600</v>
      </c>
      <c r="O61" s="43">
        <f t="shared" si="20"/>
        <v>100</v>
      </c>
      <c r="P61" s="5"/>
      <c r="Q61" s="5"/>
      <c r="IH61" s="4"/>
      <c r="II61" s="4"/>
      <c r="IJ61" s="4"/>
      <c r="IK61" s="4"/>
      <c r="IL61" s="4"/>
      <c r="IM61" s="4"/>
    </row>
    <row r="62" spans="1:247" ht="17.25" customHeight="1" x14ac:dyDescent="0.2">
      <c r="A62" s="63"/>
      <c r="B62" s="74"/>
      <c r="C62" s="71" t="s">
        <v>375</v>
      </c>
      <c r="D62" s="350" t="s">
        <v>376</v>
      </c>
      <c r="E62" s="283"/>
      <c r="F62" s="283"/>
      <c r="G62" s="283"/>
      <c r="H62" s="283"/>
      <c r="I62" s="283"/>
      <c r="J62" s="283"/>
      <c r="K62" s="48">
        <f>SUM(K63:K64)</f>
        <v>26950</v>
      </c>
      <c r="L62" s="48">
        <f>SUM(L63:L64)</f>
        <v>30750</v>
      </c>
      <c r="M62" s="48">
        <f>SUM(M63:M64)</f>
        <v>30750</v>
      </c>
      <c r="N62" s="48">
        <f>SUM(N63:N64)</f>
        <v>31000</v>
      </c>
      <c r="O62" s="43">
        <f t="shared" si="20"/>
        <v>114.10018552875695</v>
      </c>
      <c r="P62" s="5"/>
      <c r="Q62" s="5"/>
      <c r="IH62" s="4"/>
      <c r="II62" s="4"/>
      <c r="IJ62" s="4"/>
      <c r="IK62" s="4"/>
      <c r="IL62" s="4"/>
      <c r="IM62" s="4"/>
    </row>
    <row r="63" spans="1:247" ht="17.25" customHeight="1" x14ac:dyDescent="0.2">
      <c r="A63" s="63"/>
      <c r="B63" s="74"/>
      <c r="C63" s="75"/>
      <c r="D63" s="72" t="s">
        <v>377</v>
      </c>
      <c r="E63" s="283" t="s">
        <v>379</v>
      </c>
      <c r="F63" s="320"/>
      <c r="G63" s="320"/>
      <c r="H63" s="320"/>
      <c r="I63" s="320"/>
      <c r="J63" s="321"/>
      <c r="K63" s="48">
        <v>10000</v>
      </c>
      <c r="L63" s="48">
        <v>12000</v>
      </c>
      <c r="M63" s="48">
        <v>12000</v>
      </c>
      <c r="N63" s="48">
        <v>12000</v>
      </c>
      <c r="O63" s="43">
        <f t="shared" si="20"/>
        <v>120</v>
      </c>
      <c r="P63" s="5"/>
      <c r="Q63" s="5"/>
      <c r="IH63" s="4"/>
      <c r="II63" s="4"/>
      <c r="IJ63" s="4"/>
      <c r="IK63" s="4"/>
      <c r="IL63" s="4"/>
      <c r="IM63" s="4"/>
    </row>
    <row r="64" spans="1:247" ht="17.25" customHeight="1" x14ac:dyDescent="0.2">
      <c r="A64" s="63"/>
      <c r="B64" s="74"/>
      <c r="C64" s="75"/>
      <c r="D64" s="72" t="s">
        <v>378</v>
      </c>
      <c r="E64" s="283" t="s">
        <v>380</v>
      </c>
      <c r="F64" s="320"/>
      <c r="G64" s="320"/>
      <c r="H64" s="320"/>
      <c r="I64" s="320"/>
      <c r="J64" s="321"/>
      <c r="K64" s="48">
        <v>16950</v>
      </c>
      <c r="L64" s="48">
        <v>18750</v>
      </c>
      <c r="M64" s="48">
        <v>18750</v>
      </c>
      <c r="N64" s="48">
        <v>19000</v>
      </c>
      <c r="O64" s="43">
        <f t="shared" si="20"/>
        <v>110.61946902654867</v>
      </c>
      <c r="P64" s="5"/>
      <c r="Q64" s="5"/>
      <c r="IH64" s="4"/>
      <c r="II64" s="4"/>
      <c r="IJ64" s="4"/>
      <c r="IK64" s="4"/>
      <c r="IL64" s="4"/>
      <c r="IM64" s="4"/>
    </row>
    <row r="65" spans="1:247" ht="17.25" customHeight="1" x14ac:dyDescent="0.2">
      <c r="A65" s="76" t="s">
        <v>81</v>
      </c>
      <c r="B65" s="375" t="s">
        <v>82</v>
      </c>
      <c r="C65" s="376"/>
      <c r="D65" s="376"/>
      <c r="E65" s="376"/>
      <c r="F65" s="376"/>
      <c r="G65" s="376"/>
      <c r="H65" s="376"/>
      <c r="I65" s="376"/>
      <c r="J65" s="376"/>
      <c r="K65" s="208">
        <f>K66+K70</f>
        <v>5700</v>
      </c>
      <c r="L65" s="208">
        <f>L66+L70</f>
        <v>1400</v>
      </c>
      <c r="M65" s="208">
        <f>M66+M70</f>
        <v>1400</v>
      </c>
      <c r="N65" s="208">
        <f>N66+N70</f>
        <v>1400</v>
      </c>
      <c r="O65" s="209">
        <f t="shared" si="20"/>
        <v>24.561403508771928</v>
      </c>
      <c r="P65" s="5"/>
      <c r="Q65" s="5"/>
      <c r="IH65" s="4"/>
      <c r="II65" s="4"/>
      <c r="IJ65" s="4"/>
      <c r="IK65" s="4"/>
      <c r="IL65" s="4"/>
      <c r="IM65" s="4"/>
    </row>
    <row r="66" spans="1:247" ht="17.25" customHeight="1" x14ac:dyDescent="0.2">
      <c r="A66" s="77"/>
      <c r="B66" s="73" t="s">
        <v>83</v>
      </c>
      <c r="C66" s="350" t="s">
        <v>84</v>
      </c>
      <c r="D66" s="283"/>
      <c r="E66" s="283"/>
      <c r="F66" s="283"/>
      <c r="G66" s="283"/>
      <c r="H66" s="283"/>
      <c r="I66" s="283"/>
      <c r="J66" s="283"/>
      <c r="K66" s="48">
        <f t="shared" ref="K66:M66" si="27">K67+K68+K69</f>
        <v>5700</v>
      </c>
      <c r="L66" s="48">
        <f t="shared" ref="L66" si="28">L67+L68+L69</f>
        <v>1400</v>
      </c>
      <c r="M66" s="48">
        <f t="shared" si="27"/>
        <v>1400</v>
      </c>
      <c r="N66" s="48">
        <f t="shared" ref="N66" si="29">N67+N68+N69</f>
        <v>1400</v>
      </c>
      <c r="O66" s="43">
        <f t="shared" si="20"/>
        <v>24.561403508771928</v>
      </c>
      <c r="P66" s="5"/>
      <c r="Q66" s="5"/>
      <c r="IH66" s="4"/>
      <c r="II66" s="4"/>
      <c r="IJ66" s="4"/>
      <c r="IK66" s="4"/>
      <c r="IL66" s="4"/>
      <c r="IM66" s="4"/>
    </row>
    <row r="67" spans="1:247" ht="17.25" customHeight="1" x14ac:dyDescent="0.2">
      <c r="A67" s="77"/>
      <c r="B67" s="64"/>
      <c r="C67" s="50" t="s">
        <v>85</v>
      </c>
      <c r="D67" s="350" t="s">
        <v>86</v>
      </c>
      <c r="E67" s="283"/>
      <c r="F67" s="283"/>
      <c r="G67" s="283"/>
      <c r="H67" s="283"/>
      <c r="I67" s="283"/>
      <c r="J67" s="283"/>
      <c r="K67" s="48">
        <v>800</v>
      </c>
      <c r="L67" s="48">
        <v>800</v>
      </c>
      <c r="M67" s="48">
        <v>800</v>
      </c>
      <c r="N67" s="48">
        <v>800</v>
      </c>
      <c r="O67" s="43">
        <f t="shared" si="20"/>
        <v>100</v>
      </c>
      <c r="P67" s="5"/>
      <c r="Q67" s="5"/>
      <c r="IH67" s="4"/>
      <c r="II67" s="4"/>
      <c r="IJ67" s="4"/>
      <c r="IK67" s="4"/>
      <c r="IL67" s="4"/>
      <c r="IM67" s="4"/>
    </row>
    <row r="68" spans="1:247" ht="17.25" customHeight="1" x14ac:dyDescent="0.2">
      <c r="A68" s="77"/>
      <c r="B68" s="64"/>
      <c r="C68" s="50" t="s">
        <v>87</v>
      </c>
      <c r="D68" s="350" t="s">
        <v>88</v>
      </c>
      <c r="E68" s="283"/>
      <c r="F68" s="283"/>
      <c r="G68" s="283"/>
      <c r="H68" s="283"/>
      <c r="I68" s="283"/>
      <c r="J68" s="283"/>
      <c r="K68" s="48">
        <v>3400</v>
      </c>
      <c r="L68" s="48">
        <v>500</v>
      </c>
      <c r="M68" s="48">
        <v>500</v>
      </c>
      <c r="N68" s="48">
        <v>500</v>
      </c>
      <c r="O68" s="43">
        <f t="shared" si="20"/>
        <v>14.705882352941178</v>
      </c>
      <c r="P68" s="5"/>
      <c r="Q68" s="5"/>
      <c r="IH68" s="4"/>
      <c r="II68" s="4"/>
      <c r="IJ68" s="4"/>
      <c r="IK68" s="4"/>
      <c r="IL68" s="4"/>
      <c r="IM68" s="4"/>
    </row>
    <row r="69" spans="1:247" ht="17.25" customHeight="1" x14ac:dyDescent="0.2">
      <c r="A69" s="63"/>
      <c r="B69" s="64"/>
      <c r="C69" s="50" t="s">
        <v>89</v>
      </c>
      <c r="D69" s="350" t="s">
        <v>90</v>
      </c>
      <c r="E69" s="283"/>
      <c r="F69" s="283"/>
      <c r="G69" s="283"/>
      <c r="H69" s="283"/>
      <c r="I69" s="283"/>
      <c r="J69" s="283"/>
      <c r="K69" s="48">
        <v>1500</v>
      </c>
      <c r="L69" s="48">
        <v>100</v>
      </c>
      <c r="M69" s="48">
        <v>100</v>
      </c>
      <c r="N69" s="48">
        <v>100</v>
      </c>
      <c r="O69" s="43">
        <f t="shared" si="20"/>
        <v>6.666666666666667</v>
      </c>
      <c r="P69" s="5"/>
      <c r="Q69" s="5"/>
      <c r="IH69" s="4"/>
      <c r="II69" s="4"/>
      <c r="IJ69" s="4"/>
      <c r="IK69" s="4"/>
      <c r="IL69" s="4"/>
      <c r="IM69" s="4"/>
    </row>
    <row r="70" spans="1:247" ht="17.25" customHeight="1" x14ac:dyDescent="0.2">
      <c r="A70" s="59"/>
      <c r="B70" s="70" t="s">
        <v>91</v>
      </c>
      <c r="C70" s="357" t="s">
        <v>92</v>
      </c>
      <c r="D70" s="358"/>
      <c r="E70" s="358"/>
      <c r="F70" s="358"/>
      <c r="G70" s="358"/>
      <c r="H70" s="358"/>
      <c r="I70" s="358"/>
      <c r="J70" s="358"/>
      <c r="K70" s="42">
        <f t="shared" ref="K70:M70" si="30">K71+K72</f>
        <v>0</v>
      </c>
      <c r="L70" s="42">
        <f t="shared" ref="L70" si="31">L71+L72</f>
        <v>0</v>
      </c>
      <c r="M70" s="42">
        <f t="shared" si="30"/>
        <v>0</v>
      </c>
      <c r="N70" s="42">
        <f t="shared" ref="N70" si="32">N71+N72</f>
        <v>0</v>
      </c>
      <c r="O70" s="68" t="str">
        <f t="shared" si="20"/>
        <v>-</v>
      </c>
      <c r="P70" s="5"/>
      <c r="Q70" s="5"/>
      <c r="IH70" s="4"/>
      <c r="II70" s="4"/>
      <c r="IJ70" s="4"/>
      <c r="IK70" s="4"/>
      <c r="IL70" s="4"/>
      <c r="IM70" s="4"/>
    </row>
    <row r="71" spans="1:247" ht="17.25" customHeight="1" x14ac:dyDescent="0.2">
      <c r="A71" s="63"/>
      <c r="B71" s="64"/>
      <c r="C71" s="50" t="s">
        <v>93</v>
      </c>
      <c r="D71" s="350" t="s">
        <v>94</v>
      </c>
      <c r="E71" s="283"/>
      <c r="F71" s="283"/>
      <c r="G71" s="283"/>
      <c r="H71" s="283"/>
      <c r="I71" s="283"/>
      <c r="J71" s="283"/>
      <c r="K71" s="48">
        <v>0</v>
      </c>
      <c r="L71" s="48">
        <v>0</v>
      </c>
      <c r="M71" s="48">
        <v>0</v>
      </c>
      <c r="N71" s="48">
        <v>0</v>
      </c>
      <c r="O71" s="43" t="str">
        <f t="shared" si="20"/>
        <v>-</v>
      </c>
      <c r="P71" s="5"/>
      <c r="Q71" s="5"/>
      <c r="IH71" s="4"/>
      <c r="II71" s="4"/>
      <c r="IJ71" s="4"/>
      <c r="IK71" s="4"/>
      <c r="IL71" s="4"/>
      <c r="IM71" s="4"/>
    </row>
    <row r="72" spans="1:247" ht="17.25" customHeight="1" x14ac:dyDescent="0.2">
      <c r="A72" s="63"/>
      <c r="B72" s="64"/>
      <c r="C72" s="50" t="s">
        <v>95</v>
      </c>
      <c r="D72" s="350" t="s">
        <v>96</v>
      </c>
      <c r="E72" s="283"/>
      <c r="F72" s="283"/>
      <c r="G72" s="283"/>
      <c r="H72" s="283"/>
      <c r="I72" s="283"/>
      <c r="J72" s="283"/>
      <c r="K72" s="48">
        <v>0</v>
      </c>
      <c r="L72" s="48">
        <v>0</v>
      </c>
      <c r="M72" s="48">
        <v>0</v>
      </c>
      <c r="N72" s="48">
        <v>0</v>
      </c>
      <c r="O72" s="43" t="str">
        <f t="shared" si="20"/>
        <v>-</v>
      </c>
      <c r="P72" s="5"/>
      <c r="Q72" s="5"/>
      <c r="IH72" s="4"/>
      <c r="II72" s="4"/>
      <c r="IJ72" s="4"/>
      <c r="IK72" s="4"/>
      <c r="IL72" s="4"/>
      <c r="IM72" s="4"/>
    </row>
    <row r="73" spans="1:247" ht="17.25" customHeight="1" x14ac:dyDescent="0.2">
      <c r="A73" s="81" t="s">
        <v>97</v>
      </c>
      <c r="B73" s="373" t="s">
        <v>98</v>
      </c>
      <c r="C73" s="373"/>
      <c r="D73" s="373"/>
      <c r="E73" s="373"/>
      <c r="F73" s="373"/>
      <c r="G73" s="373"/>
      <c r="H73" s="373"/>
      <c r="I73" s="373"/>
      <c r="J73" s="374"/>
      <c r="K73" s="200">
        <f>K74+K88+K89+K90+K91</f>
        <v>539998</v>
      </c>
      <c r="L73" s="200">
        <f>L74+L88+L89+L90+L91</f>
        <v>606439</v>
      </c>
      <c r="M73" s="200">
        <f>M74+M88+M89+M90+M91</f>
        <v>587589</v>
      </c>
      <c r="N73" s="200">
        <f>N74+N88+N89+N90+N91</f>
        <v>587589</v>
      </c>
      <c r="O73" s="201">
        <f t="shared" si="20"/>
        <v>112.30393445901652</v>
      </c>
      <c r="P73" s="5"/>
      <c r="Q73" s="5"/>
      <c r="IH73" s="4"/>
      <c r="II73" s="4"/>
      <c r="IJ73" s="4"/>
      <c r="IK73" s="4"/>
      <c r="IL73" s="4"/>
      <c r="IM73" s="4"/>
    </row>
    <row r="74" spans="1:247" ht="17.25" customHeight="1" x14ac:dyDescent="0.2">
      <c r="A74" s="77"/>
      <c r="B74" s="73" t="s">
        <v>99</v>
      </c>
      <c r="C74" s="351" t="s">
        <v>100</v>
      </c>
      <c r="D74" s="351"/>
      <c r="E74" s="351"/>
      <c r="F74" s="351"/>
      <c r="G74" s="351"/>
      <c r="H74" s="351"/>
      <c r="I74" s="351"/>
      <c r="J74" s="350"/>
      <c r="K74" s="48">
        <f t="shared" ref="K74" si="33">K75+K76+K80+K87</f>
        <v>522998</v>
      </c>
      <c r="L74" s="48">
        <f t="shared" ref="L74:N74" si="34">L75+L76+L80+L87</f>
        <v>589439</v>
      </c>
      <c r="M74" s="48">
        <f t="shared" si="34"/>
        <v>570589</v>
      </c>
      <c r="N74" s="48">
        <f t="shared" si="34"/>
        <v>570589</v>
      </c>
      <c r="O74" s="43">
        <f t="shared" si="20"/>
        <v>112.70387267255325</v>
      </c>
      <c r="P74" s="5"/>
      <c r="Q74" s="5"/>
      <c r="IH74" s="4"/>
      <c r="II74" s="4"/>
      <c r="IJ74" s="4"/>
      <c r="IK74" s="4"/>
      <c r="IL74" s="4"/>
      <c r="IM74" s="4"/>
    </row>
    <row r="75" spans="1:247" ht="17.25" customHeight="1" x14ac:dyDescent="0.2">
      <c r="A75" s="77"/>
      <c r="B75" s="73"/>
      <c r="C75" s="50" t="s">
        <v>101</v>
      </c>
      <c r="D75" s="351" t="s">
        <v>102</v>
      </c>
      <c r="E75" s="351"/>
      <c r="F75" s="351"/>
      <c r="G75" s="351"/>
      <c r="H75" s="351"/>
      <c r="I75" s="351"/>
      <c r="J75" s="350"/>
      <c r="K75" s="48">
        <v>136118</v>
      </c>
      <c r="L75" s="48">
        <v>178656</v>
      </c>
      <c r="M75" s="48">
        <v>178656</v>
      </c>
      <c r="N75" s="48">
        <v>178656</v>
      </c>
      <c r="O75" s="43">
        <f t="shared" si="20"/>
        <v>131.2508264887818</v>
      </c>
      <c r="P75" s="5"/>
      <c r="Q75" s="5"/>
      <c r="IH75" s="4"/>
      <c r="II75" s="4"/>
      <c r="IJ75" s="4"/>
      <c r="IK75" s="4"/>
      <c r="IL75" s="4"/>
      <c r="IM75" s="4"/>
    </row>
    <row r="76" spans="1:247" ht="17.25" customHeight="1" thickBot="1" x14ac:dyDescent="0.25">
      <c r="A76" s="155"/>
      <c r="B76" s="156"/>
      <c r="C76" s="78" t="s">
        <v>103</v>
      </c>
      <c r="D76" s="369" t="s">
        <v>104</v>
      </c>
      <c r="E76" s="369"/>
      <c r="F76" s="369"/>
      <c r="G76" s="369"/>
      <c r="H76" s="369"/>
      <c r="I76" s="369"/>
      <c r="J76" s="370"/>
      <c r="K76" s="79">
        <v>103907</v>
      </c>
      <c r="L76" s="79">
        <v>108960</v>
      </c>
      <c r="M76" s="79">
        <v>108960</v>
      </c>
      <c r="N76" s="79">
        <v>108960</v>
      </c>
      <c r="O76" s="80">
        <f t="shared" si="20"/>
        <v>104.86300249261357</v>
      </c>
      <c r="P76" s="5"/>
      <c r="Q76" s="5"/>
      <c r="IH76" s="4"/>
      <c r="II76" s="4"/>
      <c r="IJ76" s="4"/>
      <c r="IK76" s="4"/>
      <c r="IL76" s="4"/>
      <c r="IM76" s="4"/>
    </row>
    <row r="77" spans="1:247" ht="15" customHeight="1" x14ac:dyDescent="0.2">
      <c r="A77" s="342" t="s">
        <v>2</v>
      </c>
      <c r="B77" s="343"/>
      <c r="C77" s="343"/>
      <c r="D77" s="343"/>
      <c r="E77" s="343"/>
      <c r="F77" s="343"/>
      <c r="G77" s="343"/>
      <c r="H77" s="343"/>
      <c r="I77" s="343"/>
      <c r="J77" s="344"/>
      <c r="K77" s="322" t="s">
        <v>411</v>
      </c>
      <c r="L77" s="322" t="s">
        <v>481</v>
      </c>
      <c r="M77" s="322" t="s">
        <v>482</v>
      </c>
      <c r="N77" s="322" t="s">
        <v>483</v>
      </c>
      <c r="O77" s="348" t="s">
        <v>485</v>
      </c>
      <c r="P77" s="5"/>
      <c r="Q77" s="5"/>
      <c r="IH77" s="4"/>
      <c r="II77" s="4"/>
      <c r="IJ77" s="4"/>
      <c r="IK77" s="4"/>
      <c r="IL77" s="4"/>
      <c r="IM77" s="4"/>
    </row>
    <row r="78" spans="1:247" ht="49.15" customHeight="1" x14ac:dyDescent="0.2">
      <c r="A78" s="345"/>
      <c r="B78" s="346"/>
      <c r="C78" s="346"/>
      <c r="D78" s="346"/>
      <c r="E78" s="346"/>
      <c r="F78" s="346"/>
      <c r="G78" s="346"/>
      <c r="H78" s="346"/>
      <c r="I78" s="346"/>
      <c r="J78" s="347"/>
      <c r="K78" s="323"/>
      <c r="L78" s="323"/>
      <c r="M78" s="323"/>
      <c r="N78" s="323"/>
      <c r="O78" s="349"/>
      <c r="P78" s="5"/>
      <c r="Q78" s="5"/>
      <c r="IH78" s="4"/>
      <c r="II78" s="4"/>
      <c r="IJ78" s="4"/>
      <c r="IK78" s="4"/>
      <c r="IL78" s="4"/>
      <c r="IM78" s="4"/>
    </row>
    <row r="79" spans="1:247" ht="15.6" customHeight="1" x14ac:dyDescent="0.2">
      <c r="A79" s="324" t="s">
        <v>3</v>
      </c>
      <c r="B79" s="325"/>
      <c r="C79" s="325"/>
      <c r="D79" s="325"/>
      <c r="E79" s="325"/>
      <c r="F79" s="325"/>
      <c r="G79" s="325"/>
      <c r="H79" s="325"/>
      <c r="I79" s="325"/>
      <c r="J79" s="326"/>
      <c r="K79" s="204" t="s">
        <v>4</v>
      </c>
      <c r="L79" s="204" t="s">
        <v>5</v>
      </c>
      <c r="M79" s="204" t="s">
        <v>412</v>
      </c>
      <c r="N79" s="204" t="s">
        <v>459</v>
      </c>
      <c r="O79" s="205" t="s">
        <v>484</v>
      </c>
      <c r="P79" s="5"/>
      <c r="Q79" s="5"/>
      <c r="IH79" s="4"/>
      <c r="II79" s="4"/>
      <c r="IJ79" s="4"/>
      <c r="IK79" s="4"/>
      <c r="IL79" s="4"/>
      <c r="IM79" s="4"/>
    </row>
    <row r="80" spans="1:247" ht="17.25" customHeight="1" x14ac:dyDescent="0.2">
      <c r="A80" s="77"/>
      <c r="B80" s="73"/>
      <c r="C80" s="50" t="s">
        <v>105</v>
      </c>
      <c r="D80" s="351" t="s">
        <v>106</v>
      </c>
      <c r="E80" s="351"/>
      <c r="F80" s="351"/>
      <c r="G80" s="351"/>
      <c r="H80" s="351"/>
      <c r="I80" s="351"/>
      <c r="J80" s="350"/>
      <c r="K80" s="42">
        <f>SUM(K81:K86)</f>
        <v>199251</v>
      </c>
      <c r="L80" s="42">
        <f>SUM(L81:L86)</f>
        <v>103251</v>
      </c>
      <c r="M80" s="42">
        <f>SUM(M81:M86)</f>
        <v>199251</v>
      </c>
      <c r="N80" s="261">
        <f>SUM(N81:N86)</f>
        <v>199251</v>
      </c>
      <c r="O80" s="68">
        <f t="shared" ref="O80:O108" si="35">IF(K80&gt;0,IF(L80/K80&gt;=100,"&gt;&gt;100",L80/K80*100),"-")</f>
        <v>51.819564268184351</v>
      </c>
      <c r="P80" s="5"/>
      <c r="Q80" s="5"/>
      <c r="IH80" s="4"/>
      <c r="II80" s="4"/>
      <c r="IJ80" s="4"/>
      <c r="IK80" s="4"/>
      <c r="IL80" s="4"/>
      <c r="IM80" s="4"/>
    </row>
    <row r="81" spans="1:247" ht="17.25" customHeight="1" x14ac:dyDescent="0.2">
      <c r="A81" s="77"/>
      <c r="B81" s="73"/>
      <c r="C81" s="50"/>
      <c r="D81" s="65" t="s">
        <v>107</v>
      </c>
      <c r="E81" s="381" t="s">
        <v>108</v>
      </c>
      <c r="F81" s="382"/>
      <c r="G81" s="382"/>
      <c r="H81" s="382"/>
      <c r="I81" s="382"/>
      <c r="J81" s="383"/>
      <c r="K81" s="48">
        <v>34992</v>
      </c>
      <c r="L81" s="48">
        <v>34992</v>
      </c>
      <c r="M81" s="48">
        <v>34992</v>
      </c>
      <c r="N81" s="262">
        <v>34992</v>
      </c>
      <c r="O81" s="43">
        <f t="shared" si="35"/>
        <v>100</v>
      </c>
      <c r="P81" s="5"/>
      <c r="Q81" s="5"/>
      <c r="IH81" s="4"/>
      <c r="II81" s="4"/>
      <c r="IJ81" s="4"/>
      <c r="IK81" s="4"/>
      <c r="IL81" s="4"/>
      <c r="IM81" s="4"/>
    </row>
    <row r="82" spans="1:247" ht="17.25" customHeight="1" x14ac:dyDescent="0.2">
      <c r="A82" s="84"/>
      <c r="B82" s="70"/>
      <c r="C82" s="66"/>
      <c r="D82" s="61" t="s">
        <v>109</v>
      </c>
      <c r="E82" s="350" t="s">
        <v>110</v>
      </c>
      <c r="F82" s="283"/>
      <c r="G82" s="283"/>
      <c r="H82" s="283"/>
      <c r="I82" s="283"/>
      <c r="J82" s="284"/>
      <c r="K82" s="42">
        <v>446</v>
      </c>
      <c r="L82" s="42">
        <v>446</v>
      </c>
      <c r="M82" s="42">
        <v>446</v>
      </c>
      <c r="N82" s="261">
        <v>446</v>
      </c>
      <c r="O82" s="68">
        <f t="shared" si="35"/>
        <v>100</v>
      </c>
      <c r="P82" s="5"/>
      <c r="Q82" s="5"/>
      <c r="IH82" s="4"/>
      <c r="II82" s="4"/>
      <c r="IJ82" s="4"/>
      <c r="IK82" s="4"/>
      <c r="IL82" s="4"/>
      <c r="IM82" s="4"/>
    </row>
    <row r="83" spans="1:247" ht="17.25" customHeight="1" x14ac:dyDescent="0.2">
      <c r="A83" s="77"/>
      <c r="B83" s="73"/>
      <c r="C83" s="50"/>
      <c r="D83" s="86" t="s">
        <v>111</v>
      </c>
      <c r="E83" s="407" t="s">
        <v>112</v>
      </c>
      <c r="F83" s="408"/>
      <c r="G83" s="408"/>
      <c r="H83" s="408"/>
      <c r="I83" s="408"/>
      <c r="J83" s="409"/>
      <c r="K83" s="87">
        <v>7831</v>
      </c>
      <c r="L83" s="87">
        <v>7831</v>
      </c>
      <c r="M83" s="87">
        <v>7831</v>
      </c>
      <c r="N83" s="265">
        <v>7831</v>
      </c>
      <c r="O83" s="88">
        <f t="shared" si="35"/>
        <v>100</v>
      </c>
      <c r="P83" s="5"/>
      <c r="Q83" s="5"/>
      <c r="IH83" s="4"/>
      <c r="II83" s="4"/>
      <c r="IJ83" s="4"/>
      <c r="IK83" s="4"/>
      <c r="IL83" s="4"/>
      <c r="IM83" s="4"/>
    </row>
    <row r="84" spans="1:247" ht="17.25" customHeight="1" x14ac:dyDescent="0.2">
      <c r="A84" s="77"/>
      <c r="B84" s="73"/>
      <c r="C84" s="50"/>
      <c r="D84" s="65" t="s">
        <v>113</v>
      </c>
      <c r="E84" s="350" t="s">
        <v>114</v>
      </c>
      <c r="F84" s="283"/>
      <c r="G84" s="283"/>
      <c r="H84" s="283"/>
      <c r="I84" s="283"/>
      <c r="J84" s="284"/>
      <c r="K84" s="48">
        <v>23244</v>
      </c>
      <c r="L84" s="48">
        <v>23244</v>
      </c>
      <c r="M84" s="48">
        <v>23244</v>
      </c>
      <c r="N84" s="262">
        <v>23244</v>
      </c>
      <c r="O84" s="43">
        <f t="shared" si="35"/>
        <v>100</v>
      </c>
      <c r="P84" s="5"/>
      <c r="Q84" s="5"/>
      <c r="IH84" s="4"/>
      <c r="II84" s="4"/>
      <c r="IJ84" s="4"/>
      <c r="IK84" s="4"/>
      <c r="IL84" s="4"/>
      <c r="IM84" s="4"/>
    </row>
    <row r="85" spans="1:247" ht="17.25" customHeight="1" x14ac:dyDescent="0.2">
      <c r="A85" s="77"/>
      <c r="B85" s="73"/>
      <c r="C85" s="50"/>
      <c r="D85" s="65" t="s">
        <v>356</v>
      </c>
      <c r="E85" s="350" t="s">
        <v>357</v>
      </c>
      <c r="F85" s="283"/>
      <c r="G85" s="283"/>
      <c r="H85" s="283"/>
      <c r="I85" s="283"/>
      <c r="J85" s="284"/>
      <c r="K85" s="48">
        <v>17437</v>
      </c>
      <c r="L85" s="48">
        <v>17437</v>
      </c>
      <c r="M85" s="48">
        <v>17437</v>
      </c>
      <c r="N85" s="262">
        <v>17437</v>
      </c>
      <c r="O85" s="43">
        <f t="shared" si="35"/>
        <v>100</v>
      </c>
      <c r="P85" s="5"/>
      <c r="Q85" s="5"/>
      <c r="IH85" s="4"/>
      <c r="II85" s="4"/>
      <c r="IJ85" s="4"/>
      <c r="IK85" s="4"/>
      <c r="IL85" s="4"/>
      <c r="IM85" s="4"/>
    </row>
    <row r="86" spans="1:247" ht="17.25" customHeight="1" x14ac:dyDescent="0.2">
      <c r="A86" s="77"/>
      <c r="B86" s="73"/>
      <c r="C86" s="50"/>
      <c r="D86" s="65" t="s">
        <v>358</v>
      </c>
      <c r="E86" s="350" t="s">
        <v>359</v>
      </c>
      <c r="F86" s="283"/>
      <c r="G86" s="283"/>
      <c r="H86" s="283"/>
      <c r="I86" s="283"/>
      <c r="J86" s="284"/>
      <c r="K86" s="48">
        <f>19301+96000</f>
        <v>115301</v>
      </c>
      <c r="L86" s="48">
        <v>19301</v>
      </c>
      <c r="M86" s="48">
        <f>19301+96000</f>
        <v>115301</v>
      </c>
      <c r="N86" s="262">
        <f>19301+96000</f>
        <v>115301</v>
      </c>
      <c r="O86" s="43">
        <f t="shared" si="35"/>
        <v>16.739664009852472</v>
      </c>
      <c r="P86" s="5"/>
      <c r="Q86" s="5"/>
      <c r="IH86" s="4"/>
      <c r="II86" s="4"/>
      <c r="IJ86" s="4"/>
      <c r="IK86" s="4"/>
      <c r="IL86" s="4"/>
      <c r="IM86" s="4"/>
    </row>
    <row r="87" spans="1:247" ht="17.25" customHeight="1" x14ac:dyDescent="0.2">
      <c r="A87" s="77"/>
      <c r="B87" s="73"/>
      <c r="C87" s="50" t="s">
        <v>115</v>
      </c>
      <c r="D87" s="351" t="s">
        <v>116</v>
      </c>
      <c r="E87" s="351"/>
      <c r="F87" s="351"/>
      <c r="G87" s="351"/>
      <c r="H87" s="351"/>
      <c r="I87" s="351"/>
      <c r="J87" s="350"/>
      <c r="K87" s="48">
        <v>83722</v>
      </c>
      <c r="L87" s="48">
        <v>198572</v>
      </c>
      <c r="M87" s="48">
        <v>83722</v>
      </c>
      <c r="N87" s="262">
        <v>83722</v>
      </c>
      <c r="O87" s="43">
        <f t="shared" si="35"/>
        <v>237.18019158644083</v>
      </c>
      <c r="P87" s="5"/>
      <c r="Q87" s="5"/>
      <c r="IH87" s="4"/>
      <c r="II87" s="4"/>
      <c r="IJ87" s="4"/>
      <c r="IK87" s="4"/>
      <c r="IL87" s="4"/>
      <c r="IM87" s="4"/>
    </row>
    <row r="88" spans="1:247" ht="17.25" customHeight="1" x14ac:dyDescent="0.2">
      <c r="A88" s="84"/>
      <c r="B88" s="70" t="s">
        <v>117</v>
      </c>
      <c r="C88" s="368" t="s">
        <v>118</v>
      </c>
      <c r="D88" s="368"/>
      <c r="E88" s="368"/>
      <c r="F88" s="368"/>
      <c r="G88" s="368"/>
      <c r="H88" s="368"/>
      <c r="I88" s="368"/>
      <c r="J88" s="357"/>
      <c r="K88" s="42"/>
      <c r="L88" s="42"/>
      <c r="M88" s="42"/>
      <c r="N88" s="261"/>
      <c r="O88" s="68" t="str">
        <f t="shared" si="35"/>
        <v>-</v>
      </c>
      <c r="P88" s="5"/>
      <c r="Q88" s="5"/>
      <c r="IH88" s="4"/>
      <c r="II88" s="4"/>
      <c r="IJ88" s="4"/>
      <c r="IK88" s="4"/>
      <c r="IL88" s="4"/>
      <c r="IM88" s="4"/>
    </row>
    <row r="89" spans="1:247" ht="17.25" customHeight="1" x14ac:dyDescent="0.2">
      <c r="A89" s="77"/>
      <c r="B89" s="73" t="s">
        <v>119</v>
      </c>
      <c r="C89" s="351" t="s">
        <v>120</v>
      </c>
      <c r="D89" s="351"/>
      <c r="E89" s="351"/>
      <c r="F89" s="351"/>
      <c r="G89" s="351"/>
      <c r="H89" s="351"/>
      <c r="I89" s="351"/>
      <c r="J89" s="350"/>
      <c r="K89" s="48"/>
      <c r="L89" s="48"/>
      <c r="M89" s="48"/>
      <c r="N89" s="262"/>
      <c r="O89" s="43" t="str">
        <f t="shared" si="35"/>
        <v>-</v>
      </c>
      <c r="P89" s="5"/>
      <c r="Q89" s="5"/>
      <c r="IH89" s="4"/>
      <c r="II89" s="4"/>
      <c r="IJ89" s="4"/>
      <c r="IK89" s="4"/>
      <c r="IL89" s="4"/>
      <c r="IM89" s="4"/>
    </row>
    <row r="90" spans="1:247" ht="17.25" customHeight="1" x14ac:dyDescent="0.2">
      <c r="A90" s="77"/>
      <c r="B90" s="73" t="s">
        <v>121</v>
      </c>
      <c r="C90" s="350" t="s">
        <v>122</v>
      </c>
      <c r="D90" s="283"/>
      <c r="E90" s="283"/>
      <c r="F90" s="283"/>
      <c r="G90" s="283"/>
      <c r="H90" s="283"/>
      <c r="I90" s="283"/>
      <c r="J90" s="283"/>
      <c r="K90" s="48"/>
      <c r="L90" s="48"/>
      <c r="M90" s="48"/>
      <c r="N90" s="262"/>
      <c r="O90" s="43" t="str">
        <f t="shared" si="35"/>
        <v>-</v>
      </c>
      <c r="P90" s="5"/>
      <c r="Q90" s="5"/>
      <c r="IH90" s="4"/>
      <c r="II90" s="4"/>
      <c r="IJ90" s="4"/>
      <c r="IK90" s="4"/>
      <c r="IL90" s="4"/>
      <c r="IM90" s="4"/>
    </row>
    <row r="91" spans="1:247" ht="17.25" customHeight="1" x14ac:dyDescent="0.2">
      <c r="A91" s="77"/>
      <c r="B91" s="73" t="s">
        <v>123</v>
      </c>
      <c r="C91" s="351" t="s">
        <v>124</v>
      </c>
      <c r="D91" s="351"/>
      <c r="E91" s="351"/>
      <c r="F91" s="351"/>
      <c r="G91" s="351"/>
      <c r="H91" s="351"/>
      <c r="I91" s="351"/>
      <c r="J91" s="350"/>
      <c r="K91" s="48">
        <v>17000</v>
      </c>
      <c r="L91" s="48">
        <v>17000</v>
      </c>
      <c r="M91" s="48">
        <v>17000</v>
      </c>
      <c r="N91" s="262">
        <v>17000</v>
      </c>
      <c r="O91" s="43">
        <f t="shared" si="35"/>
        <v>100</v>
      </c>
      <c r="P91" s="5"/>
      <c r="Q91" s="5"/>
      <c r="IH91" s="4"/>
      <c r="II91" s="4"/>
      <c r="IJ91" s="4"/>
      <c r="IK91" s="4"/>
      <c r="IL91" s="4"/>
      <c r="IM91" s="4"/>
    </row>
    <row r="92" spans="1:247" ht="17.25" customHeight="1" x14ac:dyDescent="0.2">
      <c r="A92" s="76" t="s">
        <v>125</v>
      </c>
      <c r="B92" s="412" t="s">
        <v>126</v>
      </c>
      <c r="C92" s="412"/>
      <c r="D92" s="412"/>
      <c r="E92" s="412"/>
      <c r="F92" s="412"/>
      <c r="G92" s="412"/>
      <c r="H92" s="412"/>
      <c r="I92" s="412"/>
      <c r="J92" s="375"/>
      <c r="K92" s="208">
        <f t="shared" ref="K92:M92" si="36">K93+K96+K97</f>
        <v>30050</v>
      </c>
      <c r="L92" s="208">
        <f t="shared" ref="L92" si="37">L93+L96+L97</f>
        <v>1600</v>
      </c>
      <c r="M92" s="208">
        <f t="shared" si="36"/>
        <v>0</v>
      </c>
      <c r="N92" s="266">
        <f t="shared" ref="N92" si="38">N93+N96+N97</f>
        <v>0</v>
      </c>
      <c r="O92" s="209">
        <f t="shared" si="35"/>
        <v>5.3244592346089847</v>
      </c>
      <c r="P92" s="5"/>
      <c r="Q92" s="5"/>
      <c r="IH92" s="4"/>
      <c r="II92" s="4"/>
      <c r="IJ92" s="4"/>
      <c r="IK92" s="4"/>
      <c r="IL92" s="4"/>
      <c r="IM92" s="4"/>
    </row>
    <row r="93" spans="1:247" ht="17.25" customHeight="1" x14ac:dyDescent="0.2">
      <c r="A93" s="89"/>
      <c r="B93" s="90" t="s">
        <v>127</v>
      </c>
      <c r="C93" s="350" t="s">
        <v>464</v>
      </c>
      <c r="D93" s="283"/>
      <c r="E93" s="283"/>
      <c r="F93" s="283"/>
      <c r="G93" s="283"/>
      <c r="H93" s="283"/>
      <c r="I93" s="283"/>
      <c r="J93" s="283"/>
      <c r="K93" s="57">
        <f t="shared" ref="K93:M93" si="39">SUM(K94:K95)</f>
        <v>29050</v>
      </c>
      <c r="L93" s="57">
        <f t="shared" ref="L93" si="40">SUM(L94:L95)</f>
        <v>0</v>
      </c>
      <c r="M93" s="57">
        <f t="shared" si="39"/>
        <v>0</v>
      </c>
      <c r="N93" s="263">
        <f t="shared" ref="N93" si="41">SUM(N94:N95)</f>
        <v>0</v>
      </c>
      <c r="O93" s="91">
        <f t="shared" si="35"/>
        <v>0</v>
      </c>
      <c r="P93" s="5"/>
      <c r="Q93" s="5"/>
      <c r="IH93" s="4"/>
      <c r="II93" s="4"/>
      <c r="IJ93" s="4"/>
      <c r="IK93" s="4"/>
      <c r="IL93" s="4"/>
      <c r="IM93" s="4"/>
    </row>
    <row r="94" spans="1:247" ht="17.25" customHeight="1" x14ac:dyDescent="0.2">
      <c r="A94" s="89"/>
      <c r="B94" s="90"/>
      <c r="C94" s="65" t="s">
        <v>128</v>
      </c>
      <c r="D94" s="283" t="s">
        <v>129</v>
      </c>
      <c r="E94" s="283"/>
      <c r="F94" s="283"/>
      <c r="G94" s="283"/>
      <c r="H94" s="283"/>
      <c r="I94" s="283"/>
      <c r="J94" s="283"/>
      <c r="K94" s="57">
        <v>29050</v>
      </c>
      <c r="L94" s="57">
        <v>0</v>
      </c>
      <c r="M94" s="57">
        <v>0</v>
      </c>
      <c r="N94" s="263">
        <v>0</v>
      </c>
      <c r="O94" s="91">
        <f t="shared" si="35"/>
        <v>0</v>
      </c>
      <c r="P94" s="5"/>
      <c r="Q94" s="5"/>
      <c r="IH94" s="4"/>
      <c r="II94" s="4"/>
      <c r="IJ94" s="4"/>
      <c r="IK94" s="4"/>
      <c r="IL94" s="4"/>
      <c r="IM94" s="4"/>
    </row>
    <row r="95" spans="1:247" ht="17.25" customHeight="1" x14ac:dyDescent="0.2">
      <c r="A95" s="89"/>
      <c r="B95" s="90"/>
      <c r="C95" s="65" t="s">
        <v>130</v>
      </c>
      <c r="D95" s="283" t="s">
        <v>131</v>
      </c>
      <c r="E95" s="283"/>
      <c r="F95" s="283"/>
      <c r="G95" s="283"/>
      <c r="H95" s="283"/>
      <c r="I95" s="283"/>
      <c r="J95" s="283"/>
      <c r="K95" s="57"/>
      <c r="L95" s="57"/>
      <c r="M95" s="57"/>
      <c r="N95" s="263"/>
      <c r="O95" s="91" t="str">
        <f t="shared" si="35"/>
        <v>-</v>
      </c>
      <c r="P95" s="5"/>
      <c r="Q95" s="5"/>
      <c r="IH95" s="4"/>
      <c r="II95" s="4"/>
      <c r="IJ95" s="4"/>
      <c r="IK95" s="4"/>
      <c r="IL95" s="4"/>
      <c r="IM95" s="4"/>
    </row>
    <row r="96" spans="1:247" ht="17.25" customHeight="1" x14ac:dyDescent="0.2">
      <c r="A96" s="89"/>
      <c r="B96" s="90" t="s">
        <v>132</v>
      </c>
      <c r="C96" s="350" t="s">
        <v>133</v>
      </c>
      <c r="D96" s="283"/>
      <c r="E96" s="283"/>
      <c r="F96" s="283"/>
      <c r="G96" s="283"/>
      <c r="H96" s="283"/>
      <c r="I96" s="283"/>
      <c r="J96" s="283"/>
      <c r="K96" s="57">
        <v>1000</v>
      </c>
      <c r="L96" s="57">
        <v>1600</v>
      </c>
      <c r="M96" s="57">
        <v>0</v>
      </c>
      <c r="N96" s="263">
        <v>0</v>
      </c>
      <c r="O96" s="91">
        <f t="shared" si="35"/>
        <v>160</v>
      </c>
      <c r="P96" s="5"/>
      <c r="Q96" s="5"/>
      <c r="IH96" s="4"/>
      <c r="II96" s="4"/>
      <c r="IJ96" s="4"/>
      <c r="IK96" s="4"/>
      <c r="IL96" s="4"/>
      <c r="IM96" s="4"/>
    </row>
    <row r="97" spans="1:247" ht="17.25" customHeight="1" x14ac:dyDescent="0.2">
      <c r="A97" s="89"/>
      <c r="B97" s="73" t="s">
        <v>134</v>
      </c>
      <c r="C97" s="351" t="s">
        <v>135</v>
      </c>
      <c r="D97" s="351"/>
      <c r="E97" s="351"/>
      <c r="F97" s="351"/>
      <c r="G97" s="351"/>
      <c r="H97" s="351"/>
      <c r="I97" s="351"/>
      <c r="J97" s="411"/>
      <c r="K97" s="57">
        <f>SUM(K98:K101)</f>
        <v>0</v>
      </c>
      <c r="L97" s="57">
        <f>SUM(L98:L101)</f>
        <v>0</v>
      </c>
      <c r="M97" s="57">
        <f>SUM(M98:M101)</f>
        <v>0</v>
      </c>
      <c r="N97" s="263">
        <f>SUM(N98:N101)</f>
        <v>0</v>
      </c>
      <c r="O97" s="91" t="str">
        <f t="shared" si="35"/>
        <v>-</v>
      </c>
      <c r="P97" s="5"/>
      <c r="Q97" s="5"/>
      <c r="IH97" s="4"/>
      <c r="II97" s="4"/>
      <c r="IJ97" s="4"/>
      <c r="IK97" s="4"/>
      <c r="IL97" s="4"/>
      <c r="IM97" s="4"/>
    </row>
    <row r="98" spans="1:247" ht="17.25" customHeight="1" x14ac:dyDescent="0.2">
      <c r="A98" s="76"/>
      <c r="B98" s="73"/>
      <c r="C98" s="50" t="s">
        <v>136</v>
      </c>
      <c r="D98" s="350" t="s">
        <v>137</v>
      </c>
      <c r="E98" s="283"/>
      <c r="F98" s="283"/>
      <c r="G98" s="283"/>
      <c r="H98" s="283"/>
      <c r="I98" s="283"/>
      <c r="J98" s="283"/>
      <c r="K98" s="48"/>
      <c r="L98" s="48"/>
      <c r="M98" s="48"/>
      <c r="N98" s="262"/>
      <c r="O98" s="43" t="str">
        <f t="shared" si="35"/>
        <v>-</v>
      </c>
      <c r="P98" s="5"/>
      <c r="Q98" s="5"/>
      <c r="IH98" s="4"/>
      <c r="II98" s="4"/>
      <c r="IJ98" s="4"/>
      <c r="IK98" s="4"/>
      <c r="IL98" s="4"/>
      <c r="IM98" s="4"/>
    </row>
    <row r="99" spans="1:247" ht="17.25" customHeight="1" x14ac:dyDescent="0.2">
      <c r="A99" s="81"/>
      <c r="B99" s="70"/>
      <c r="C99" s="66" t="s">
        <v>138</v>
      </c>
      <c r="D99" s="357" t="s">
        <v>139</v>
      </c>
      <c r="E99" s="358"/>
      <c r="F99" s="358"/>
      <c r="G99" s="358"/>
      <c r="H99" s="358"/>
      <c r="I99" s="358"/>
      <c r="J99" s="358"/>
      <c r="K99" s="42"/>
      <c r="L99" s="42"/>
      <c r="M99" s="42"/>
      <c r="N99" s="261"/>
      <c r="O99" s="68" t="str">
        <f t="shared" si="35"/>
        <v>-</v>
      </c>
      <c r="P99" s="5"/>
      <c r="Q99" s="5"/>
      <c r="IH99" s="4"/>
      <c r="II99" s="4"/>
      <c r="IJ99" s="4"/>
      <c r="IK99" s="4"/>
      <c r="IL99" s="4"/>
      <c r="IM99" s="4"/>
    </row>
    <row r="100" spans="1:247" ht="17.25" customHeight="1" thickBot="1" x14ac:dyDescent="0.25">
      <c r="A100" s="81"/>
      <c r="B100" s="70"/>
      <c r="C100" s="66" t="s">
        <v>140</v>
      </c>
      <c r="D100" s="357" t="s">
        <v>135</v>
      </c>
      <c r="E100" s="358"/>
      <c r="F100" s="358"/>
      <c r="G100" s="358"/>
      <c r="H100" s="358"/>
      <c r="I100" s="358"/>
      <c r="J100" s="359"/>
      <c r="K100" s="42"/>
      <c r="L100" s="42"/>
      <c r="M100" s="42"/>
      <c r="N100" s="261"/>
      <c r="O100" s="68" t="str">
        <f t="shared" si="35"/>
        <v>-</v>
      </c>
      <c r="P100" s="5"/>
      <c r="Q100" s="5"/>
      <c r="IH100" s="4"/>
      <c r="II100" s="4"/>
      <c r="IJ100" s="4"/>
      <c r="IK100" s="4"/>
      <c r="IL100" s="4"/>
      <c r="IM100" s="4"/>
    </row>
    <row r="101" spans="1:247" ht="15" hidden="1" customHeight="1" x14ac:dyDescent="0.2">
      <c r="A101" s="196"/>
      <c r="B101" s="90"/>
      <c r="C101" s="197"/>
      <c r="D101" s="198" t="s">
        <v>141</v>
      </c>
      <c r="E101" s="381" t="s">
        <v>142</v>
      </c>
      <c r="F101" s="382"/>
      <c r="G101" s="382"/>
      <c r="H101" s="382"/>
      <c r="I101" s="382"/>
      <c r="J101" s="383"/>
      <c r="K101" s="57"/>
      <c r="L101" s="57"/>
      <c r="M101" s="199"/>
      <c r="N101" s="235"/>
      <c r="O101" s="91" t="str">
        <f t="shared" si="35"/>
        <v>-</v>
      </c>
      <c r="P101" s="5"/>
      <c r="Q101" s="5"/>
      <c r="IH101" s="4"/>
      <c r="II101" s="4"/>
      <c r="IJ101" s="4"/>
      <c r="IK101" s="4"/>
      <c r="IL101" s="4"/>
      <c r="IM101" s="4"/>
    </row>
    <row r="102" spans="1:247" ht="30" customHeight="1" thickBot="1" x14ac:dyDescent="0.25">
      <c r="A102" s="363" t="s">
        <v>143</v>
      </c>
      <c r="B102" s="330"/>
      <c r="C102" s="330"/>
      <c r="D102" s="330"/>
      <c r="E102" s="330"/>
      <c r="F102" s="330"/>
      <c r="G102" s="330"/>
      <c r="H102" s="330"/>
      <c r="I102" s="330"/>
      <c r="J102" s="331"/>
      <c r="K102" s="206">
        <f>K18+K65+K73+K92</f>
        <v>3897618</v>
      </c>
      <c r="L102" s="206">
        <f>L18+L65+L73+L92</f>
        <v>4253691</v>
      </c>
      <c r="M102" s="206">
        <f>M18+M65+M73+M92</f>
        <v>4226418</v>
      </c>
      <c r="N102" s="236">
        <f>N18+N65+N73+N92</f>
        <v>4261668</v>
      </c>
      <c r="O102" s="207">
        <f t="shared" si="35"/>
        <v>109.13565670109281</v>
      </c>
      <c r="P102" s="5"/>
      <c r="Q102" s="5"/>
      <c r="IH102" s="4"/>
      <c r="II102" s="4"/>
      <c r="IJ102" s="4"/>
      <c r="IK102" s="4"/>
      <c r="IL102" s="4"/>
      <c r="IM102" s="4"/>
    </row>
    <row r="103" spans="1:247" ht="17.25" customHeight="1" x14ac:dyDescent="0.2">
      <c r="A103" s="246" t="s">
        <v>363</v>
      </c>
      <c r="B103" s="247" t="s">
        <v>415</v>
      </c>
      <c r="C103" s="183"/>
      <c r="D103" s="183"/>
      <c r="E103" s="183"/>
      <c r="F103" s="183"/>
      <c r="G103" s="183"/>
      <c r="H103" s="183"/>
      <c r="I103" s="183"/>
      <c r="J103" s="184"/>
      <c r="K103" s="200">
        <f>K104+K106</f>
        <v>24060</v>
      </c>
      <c r="L103" s="200">
        <f>L104+L106</f>
        <v>4462228</v>
      </c>
      <c r="M103" s="200">
        <f>M104+M106</f>
        <v>0</v>
      </c>
      <c r="N103" s="267">
        <f>N104+N106</f>
        <v>0</v>
      </c>
      <c r="O103" s="201" t="str">
        <f>IF(K103&gt;0,IF(L103/K103&gt;=100,"&gt;&gt;100",L103/K103*100),"-")</f>
        <v>&gt;&gt;100</v>
      </c>
      <c r="P103" s="5"/>
      <c r="Q103" s="5"/>
      <c r="IH103" s="4"/>
      <c r="II103" s="4"/>
      <c r="IJ103" s="4"/>
      <c r="IK103" s="4"/>
      <c r="IL103" s="4"/>
      <c r="IM103" s="4"/>
    </row>
    <row r="104" spans="1:247" ht="17.25" customHeight="1" x14ac:dyDescent="0.2">
      <c r="A104" s="248"/>
      <c r="B104" s="73" t="s">
        <v>364</v>
      </c>
      <c r="C104" s="283" t="s">
        <v>365</v>
      </c>
      <c r="D104" s="283"/>
      <c r="E104" s="283"/>
      <c r="F104" s="283"/>
      <c r="G104" s="283"/>
      <c r="H104" s="283"/>
      <c r="I104" s="283"/>
      <c r="J104" s="284"/>
      <c r="K104" s="48">
        <f>K105</f>
        <v>0</v>
      </c>
      <c r="L104" s="48">
        <f>L105</f>
        <v>4462228</v>
      </c>
      <c r="M104" s="48">
        <f>M105</f>
        <v>0</v>
      </c>
      <c r="N104" s="262">
        <f>N105</f>
        <v>0</v>
      </c>
      <c r="O104" s="43" t="str">
        <f t="shared" si="35"/>
        <v>-</v>
      </c>
      <c r="P104" s="5"/>
      <c r="Q104" s="5"/>
      <c r="IH104" s="4"/>
      <c r="II104" s="4"/>
      <c r="IJ104" s="4"/>
      <c r="IK104" s="4"/>
      <c r="IL104" s="4"/>
      <c r="IM104" s="4"/>
    </row>
    <row r="105" spans="1:247" ht="17.25" customHeight="1" x14ac:dyDescent="0.2">
      <c r="A105" s="248"/>
      <c r="B105" s="73"/>
      <c r="C105" s="65" t="s">
        <v>366</v>
      </c>
      <c r="D105" s="72" t="s">
        <v>410</v>
      </c>
      <c r="E105" s="72"/>
      <c r="F105" s="72"/>
      <c r="G105" s="72"/>
      <c r="H105" s="72"/>
      <c r="I105" s="72"/>
      <c r="J105" s="85"/>
      <c r="K105" s="48">
        <v>0</v>
      </c>
      <c r="L105" s="48">
        <v>4462228</v>
      </c>
      <c r="M105" s="48">
        <v>0</v>
      </c>
      <c r="N105" s="262">
        <v>0</v>
      </c>
      <c r="O105" s="43" t="str">
        <f t="shared" si="35"/>
        <v>-</v>
      </c>
      <c r="P105" s="5"/>
      <c r="Q105" s="5"/>
      <c r="IH105" s="4"/>
      <c r="II105" s="4"/>
      <c r="IJ105" s="4"/>
      <c r="IK105" s="4"/>
      <c r="IL105" s="4"/>
      <c r="IM105" s="4"/>
    </row>
    <row r="106" spans="1:247" ht="17.25" customHeight="1" x14ac:dyDescent="0.2">
      <c r="A106" s="248"/>
      <c r="B106" s="73" t="s">
        <v>416</v>
      </c>
      <c r="C106" s="72" t="s">
        <v>417</v>
      </c>
      <c r="D106" s="72"/>
      <c r="E106" s="72"/>
      <c r="F106" s="72"/>
      <c r="G106" s="72"/>
      <c r="H106" s="72"/>
      <c r="I106" s="72"/>
      <c r="J106" s="85"/>
      <c r="K106" s="48">
        <f>K107</f>
        <v>24060</v>
      </c>
      <c r="L106" s="48">
        <f>L107</f>
        <v>0</v>
      </c>
      <c r="M106" s="48">
        <f>M107</f>
        <v>0</v>
      </c>
      <c r="N106" s="262">
        <f>N107</f>
        <v>0</v>
      </c>
      <c r="O106" s="43">
        <f t="shared" si="35"/>
        <v>0</v>
      </c>
      <c r="P106" s="5"/>
      <c r="Q106" s="5"/>
      <c r="IH106" s="4"/>
      <c r="II106" s="4"/>
      <c r="IJ106" s="4"/>
      <c r="IK106" s="4"/>
      <c r="IL106" s="4"/>
      <c r="IM106" s="4"/>
    </row>
    <row r="107" spans="1:247" ht="17.25" customHeight="1" thickBot="1" x14ac:dyDescent="0.25">
      <c r="A107" s="249"/>
      <c r="B107" s="250"/>
      <c r="C107" s="189" t="s">
        <v>418</v>
      </c>
      <c r="D107" s="178" t="s">
        <v>374</v>
      </c>
      <c r="E107" s="178"/>
      <c r="F107" s="178"/>
      <c r="G107" s="178"/>
      <c r="H107" s="178"/>
      <c r="I107" s="178"/>
      <c r="J107" s="179"/>
      <c r="K107" s="87">
        <v>24060</v>
      </c>
      <c r="L107" s="87">
        <v>0</v>
      </c>
      <c r="M107" s="87">
        <v>0</v>
      </c>
      <c r="N107" s="265">
        <v>0</v>
      </c>
      <c r="O107" s="88">
        <f t="shared" si="35"/>
        <v>0</v>
      </c>
      <c r="P107" s="5"/>
      <c r="Q107" s="5"/>
      <c r="IH107" s="4"/>
      <c r="II107" s="4"/>
      <c r="IJ107" s="4"/>
      <c r="IK107" s="4"/>
      <c r="IL107" s="4"/>
      <c r="IM107" s="4"/>
    </row>
    <row r="108" spans="1:247" ht="17.25" customHeight="1" thickBot="1" x14ac:dyDescent="0.25">
      <c r="A108" s="329" t="s">
        <v>415</v>
      </c>
      <c r="B108" s="330"/>
      <c r="C108" s="330"/>
      <c r="D108" s="330"/>
      <c r="E108" s="330"/>
      <c r="F108" s="330"/>
      <c r="G108" s="330"/>
      <c r="H108" s="330"/>
      <c r="I108" s="330"/>
      <c r="J108" s="331"/>
      <c r="K108" s="206">
        <f>K103</f>
        <v>24060</v>
      </c>
      <c r="L108" s="206">
        <f>L103</f>
        <v>4462228</v>
      </c>
      <c r="M108" s="206">
        <f>M103</f>
        <v>0</v>
      </c>
      <c r="N108" s="236">
        <f>N103</f>
        <v>0</v>
      </c>
      <c r="O108" s="207" t="str">
        <f t="shared" si="35"/>
        <v>&gt;&gt;100</v>
      </c>
      <c r="P108" s="5"/>
      <c r="Q108" s="5"/>
      <c r="IH108" s="4"/>
      <c r="II108" s="4"/>
      <c r="IJ108" s="4"/>
      <c r="IK108" s="4"/>
      <c r="IL108" s="4"/>
      <c r="IM108" s="4"/>
    </row>
    <row r="109" spans="1:247" ht="15" customHeight="1" x14ac:dyDescent="0.2">
      <c r="A109" s="342" t="s">
        <v>2</v>
      </c>
      <c r="B109" s="343"/>
      <c r="C109" s="343"/>
      <c r="D109" s="343"/>
      <c r="E109" s="343"/>
      <c r="F109" s="343"/>
      <c r="G109" s="343"/>
      <c r="H109" s="343"/>
      <c r="I109" s="343"/>
      <c r="J109" s="344"/>
      <c r="K109" s="322" t="s">
        <v>411</v>
      </c>
      <c r="L109" s="322" t="s">
        <v>481</v>
      </c>
      <c r="M109" s="322" t="s">
        <v>482</v>
      </c>
      <c r="N109" s="322" t="s">
        <v>483</v>
      </c>
      <c r="O109" s="348" t="s">
        <v>485</v>
      </c>
      <c r="P109" s="5"/>
      <c r="Q109" s="5"/>
      <c r="IH109" s="4"/>
      <c r="II109" s="4"/>
      <c r="IJ109" s="4"/>
      <c r="IK109" s="4"/>
      <c r="IL109" s="4"/>
      <c r="IM109" s="4"/>
    </row>
    <row r="110" spans="1:247" ht="52.9" customHeight="1" x14ac:dyDescent="0.2">
      <c r="A110" s="345"/>
      <c r="B110" s="346"/>
      <c r="C110" s="346"/>
      <c r="D110" s="346"/>
      <c r="E110" s="346"/>
      <c r="F110" s="346"/>
      <c r="G110" s="346"/>
      <c r="H110" s="346"/>
      <c r="I110" s="346"/>
      <c r="J110" s="347"/>
      <c r="K110" s="323"/>
      <c r="L110" s="323"/>
      <c r="M110" s="323"/>
      <c r="N110" s="323"/>
      <c r="O110" s="349"/>
      <c r="P110" s="5"/>
      <c r="Q110" s="5"/>
      <c r="IH110" s="4"/>
      <c r="II110" s="4"/>
      <c r="IJ110" s="4"/>
      <c r="IK110" s="4"/>
      <c r="IL110" s="4"/>
      <c r="IM110" s="4"/>
    </row>
    <row r="111" spans="1:247" ht="15.6" customHeight="1" x14ac:dyDescent="0.2">
      <c r="A111" s="324" t="s">
        <v>3</v>
      </c>
      <c r="B111" s="325"/>
      <c r="C111" s="325"/>
      <c r="D111" s="325"/>
      <c r="E111" s="325"/>
      <c r="F111" s="325"/>
      <c r="G111" s="325"/>
      <c r="H111" s="325"/>
      <c r="I111" s="325"/>
      <c r="J111" s="326"/>
      <c r="K111" s="204" t="s">
        <v>4</v>
      </c>
      <c r="L111" s="204" t="s">
        <v>5</v>
      </c>
      <c r="M111" s="204" t="s">
        <v>412</v>
      </c>
      <c r="N111" s="204" t="s">
        <v>459</v>
      </c>
      <c r="O111" s="205" t="s">
        <v>484</v>
      </c>
      <c r="P111" s="5"/>
      <c r="Q111" s="5"/>
      <c r="IH111" s="4"/>
      <c r="II111" s="4"/>
      <c r="IJ111" s="4"/>
      <c r="IK111" s="4"/>
      <c r="IL111" s="4"/>
      <c r="IM111" s="4"/>
    </row>
    <row r="112" spans="1:247" ht="15.6" customHeight="1" x14ac:dyDescent="0.2">
      <c r="A112" s="251" t="s">
        <v>144</v>
      </c>
      <c r="B112" s="366" t="s">
        <v>150</v>
      </c>
      <c r="C112" s="366"/>
      <c r="D112" s="366"/>
      <c r="E112" s="366"/>
      <c r="F112" s="366"/>
      <c r="G112" s="366"/>
      <c r="H112" s="366"/>
      <c r="I112" s="366"/>
      <c r="J112" s="367"/>
      <c r="K112" s="210">
        <f t="shared" ref="K112" si="42">K113+K115</f>
        <v>1321954</v>
      </c>
      <c r="L112" s="210">
        <f t="shared" ref="L112:M112" si="43">L113+L115</f>
        <v>3243776</v>
      </c>
      <c r="M112" s="210">
        <f t="shared" si="43"/>
        <v>12265573</v>
      </c>
      <c r="N112" s="268">
        <f t="shared" ref="N112" si="44">N113+N115</f>
        <v>7800350</v>
      </c>
      <c r="O112" s="234">
        <f t="shared" ref="O112:O126" si="45">IF(K112&gt;0,IF(L112/K112&gt;=100,"&gt;&gt;100",L112/K112*100),"-")</f>
        <v>245.3773731915029</v>
      </c>
      <c r="P112" s="5"/>
      <c r="Q112" s="5"/>
      <c r="IH112" s="4"/>
      <c r="II112" s="4"/>
      <c r="IJ112" s="4"/>
      <c r="IK112" s="4"/>
      <c r="IL112" s="4"/>
      <c r="IM112" s="4"/>
    </row>
    <row r="113" spans="1:247" ht="15.6" customHeight="1" x14ac:dyDescent="0.2">
      <c r="A113" s="257"/>
      <c r="B113" s="45" t="s">
        <v>470</v>
      </c>
      <c r="C113" s="243" t="s">
        <v>471</v>
      </c>
      <c r="D113" s="258"/>
      <c r="E113" s="258"/>
      <c r="F113" s="258"/>
      <c r="G113" s="258"/>
      <c r="H113" s="258"/>
      <c r="I113" s="258"/>
      <c r="J113" s="259"/>
      <c r="K113" s="208">
        <f t="shared" ref="K113:N113" si="46">SUM(K114)</f>
        <v>474751</v>
      </c>
      <c r="L113" s="208">
        <f t="shared" si="46"/>
        <v>474751</v>
      </c>
      <c r="M113" s="208">
        <f t="shared" si="46"/>
        <v>0</v>
      </c>
      <c r="N113" s="266">
        <f t="shared" si="46"/>
        <v>0</v>
      </c>
      <c r="O113" s="43">
        <f t="shared" si="45"/>
        <v>100</v>
      </c>
      <c r="P113" s="5"/>
      <c r="Q113" s="5"/>
      <c r="IH113" s="4"/>
      <c r="II113" s="4"/>
      <c r="IJ113" s="4"/>
      <c r="IK113" s="4"/>
      <c r="IL113" s="4"/>
      <c r="IM113" s="4"/>
    </row>
    <row r="114" spans="1:247" ht="15.6" customHeight="1" x14ac:dyDescent="0.2">
      <c r="A114" s="44"/>
      <c r="B114" s="53"/>
      <c r="C114" s="47" t="s">
        <v>469</v>
      </c>
      <c r="D114" s="72" t="s">
        <v>472</v>
      </c>
      <c r="E114" s="241"/>
      <c r="F114" s="241"/>
      <c r="G114" s="241"/>
      <c r="H114" s="241"/>
      <c r="I114" s="241"/>
      <c r="J114" s="242"/>
      <c r="K114" s="48">
        <v>474751</v>
      </c>
      <c r="L114" s="48">
        <v>474751</v>
      </c>
      <c r="M114" s="48">
        <v>0</v>
      </c>
      <c r="N114" s="262">
        <v>0</v>
      </c>
      <c r="O114" s="43">
        <f t="shared" si="45"/>
        <v>100</v>
      </c>
      <c r="P114" s="5"/>
      <c r="Q114" s="5"/>
      <c r="IH114" s="4"/>
      <c r="II114" s="4"/>
      <c r="IJ114" s="4"/>
      <c r="IK114" s="4"/>
      <c r="IL114" s="4"/>
      <c r="IM114" s="4"/>
    </row>
    <row r="115" spans="1:247" ht="15.6" customHeight="1" x14ac:dyDescent="0.2">
      <c r="A115" s="44"/>
      <c r="B115" s="45" t="s">
        <v>473</v>
      </c>
      <c r="C115" s="376" t="s">
        <v>474</v>
      </c>
      <c r="D115" s="376"/>
      <c r="E115" s="376"/>
      <c r="F115" s="376"/>
      <c r="G115" s="376"/>
      <c r="H115" s="376"/>
      <c r="I115" s="376"/>
      <c r="J115" s="410"/>
      <c r="K115" s="208">
        <f t="shared" ref="K115:N115" si="47">SUM(K116)</f>
        <v>847203</v>
      </c>
      <c r="L115" s="208">
        <f t="shared" si="47"/>
        <v>2769025</v>
      </c>
      <c r="M115" s="208">
        <f t="shared" si="47"/>
        <v>12265573</v>
      </c>
      <c r="N115" s="266">
        <f t="shared" si="47"/>
        <v>7800350</v>
      </c>
      <c r="O115" s="43">
        <f t="shared" si="45"/>
        <v>326.84315329383867</v>
      </c>
      <c r="P115" s="5"/>
      <c r="Q115" s="5"/>
      <c r="IH115" s="4"/>
      <c r="II115" s="4"/>
      <c r="IJ115" s="4"/>
      <c r="IK115" s="4"/>
      <c r="IL115" s="4"/>
      <c r="IM115" s="4"/>
    </row>
    <row r="116" spans="1:247" ht="17.25" customHeight="1" x14ac:dyDescent="0.2">
      <c r="A116" s="252"/>
      <c r="B116" s="254"/>
      <c r="C116" s="255" t="s">
        <v>461</v>
      </c>
      <c r="D116" s="364" t="s">
        <v>145</v>
      </c>
      <c r="E116" s="364"/>
      <c r="F116" s="364"/>
      <c r="G116" s="364"/>
      <c r="H116" s="364"/>
      <c r="I116" s="364"/>
      <c r="J116" s="365"/>
      <c r="K116" s="210">
        <f>SUM(K117:K121)</f>
        <v>847203</v>
      </c>
      <c r="L116" s="210">
        <f>SUM(L117:L121)</f>
        <v>2769025</v>
      </c>
      <c r="M116" s="210">
        <f>SUM(M117:M121)</f>
        <v>12265573</v>
      </c>
      <c r="N116" s="269">
        <f>SUM(N117:N121)</f>
        <v>7800350</v>
      </c>
      <c r="O116" s="211">
        <f t="shared" si="45"/>
        <v>326.84315329383867</v>
      </c>
      <c r="P116" s="5"/>
      <c r="Q116" s="5"/>
      <c r="IH116" s="4"/>
      <c r="II116" s="4"/>
      <c r="IJ116" s="4"/>
      <c r="IK116" s="4"/>
      <c r="IL116" s="4"/>
      <c r="IM116" s="4"/>
    </row>
    <row r="117" spans="1:247" ht="17.25" customHeight="1" x14ac:dyDescent="0.2">
      <c r="A117" s="63"/>
      <c r="B117" s="73"/>
      <c r="C117" s="65" t="s">
        <v>146</v>
      </c>
      <c r="D117" s="72" t="s">
        <v>367</v>
      </c>
      <c r="E117" s="72"/>
      <c r="F117" s="72"/>
      <c r="G117" s="72"/>
      <c r="H117" s="72"/>
      <c r="I117" s="72"/>
      <c r="J117" s="85"/>
      <c r="K117" s="48">
        <v>436041</v>
      </c>
      <c r="L117" s="48">
        <v>0</v>
      </c>
      <c r="M117" s="48">
        <v>500000</v>
      </c>
      <c r="N117" s="262">
        <v>500000</v>
      </c>
      <c r="O117" s="43">
        <f t="shared" si="45"/>
        <v>0</v>
      </c>
      <c r="P117" s="5"/>
      <c r="Q117" s="5"/>
      <c r="IH117" s="4"/>
      <c r="II117" s="4"/>
      <c r="IJ117" s="4"/>
      <c r="IK117" s="4"/>
      <c r="IL117" s="4"/>
      <c r="IM117" s="4"/>
    </row>
    <row r="118" spans="1:247" ht="17.25" customHeight="1" x14ac:dyDescent="0.2">
      <c r="A118" s="63"/>
      <c r="B118" s="73"/>
      <c r="C118" s="65" t="s">
        <v>147</v>
      </c>
      <c r="D118" s="72" t="s">
        <v>148</v>
      </c>
      <c r="E118" s="72"/>
      <c r="F118" s="72"/>
      <c r="G118" s="72"/>
      <c r="H118" s="72"/>
      <c r="I118" s="72"/>
      <c r="J118" s="85"/>
      <c r="K118" s="48">
        <v>280000</v>
      </c>
      <c r="L118" s="48">
        <v>560000</v>
      </c>
      <c r="M118" s="48">
        <v>400000</v>
      </c>
      <c r="N118" s="262">
        <v>350000</v>
      </c>
      <c r="O118" s="43">
        <f t="shared" si="45"/>
        <v>200</v>
      </c>
      <c r="P118" s="5"/>
      <c r="Q118" s="5"/>
      <c r="IH118" s="4"/>
      <c r="II118" s="4"/>
      <c r="IJ118" s="4"/>
      <c r="IK118" s="4"/>
      <c r="IL118" s="4"/>
      <c r="IM118" s="4"/>
    </row>
    <row r="119" spans="1:247" ht="17.25" customHeight="1" x14ac:dyDescent="0.2">
      <c r="A119" s="253"/>
      <c r="B119" s="90"/>
      <c r="C119" s="65" t="s">
        <v>149</v>
      </c>
      <c r="D119" s="82" t="s">
        <v>381</v>
      </c>
      <c r="E119" s="82"/>
      <c r="F119" s="82"/>
      <c r="G119" s="82"/>
      <c r="H119" s="82"/>
      <c r="I119" s="82"/>
      <c r="J119" s="83"/>
      <c r="K119" s="57">
        <v>124580</v>
      </c>
      <c r="L119" s="57">
        <v>359375</v>
      </c>
      <c r="M119" s="57">
        <v>850000</v>
      </c>
      <c r="N119" s="263">
        <v>350000</v>
      </c>
      <c r="O119" s="43">
        <f t="shared" si="45"/>
        <v>288.46925670252051</v>
      </c>
      <c r="P119" s="5"/>
      <c r="Q119" s="5"/>
      <c r="IH119" s="4"/>
      <c r="II119" s="4"/>
      <c r="IJ119" s="4"/>
      <c r="IK119" s="4"/>
      <c r="IL119" s="4"/>
      <c r="IM119" s="4"/>
    </row>
    <row r="120" spans="1:247" ht="17.25" customHeight="1" x14ac:dyDescent="0.2">
      <c r="A120" s="63"/>
      <c r="B120" s="73"/>
      <c r="C120" s="65" t="s">
        <v>351</v>
      </c>
      <c r="D120" s="72" t="s">
        <v>352</v>
      </c>
      <c r="E120" s="72"/>
      <c r="F120" s="72"/>
      <c r="G120" s="72"/>
      <c r="H120" s="72"/>
      <c r="I120" s="72"/>
      <c r="J120" s="85"/>
      <c r="K120" s="48">
        <v>6582</v>
      </c>
      <c r="L120" s="48">
        <v>0</v>
      </c>
      <c r="M120" s="48">
        <v>0</v>
      </c>
      <c r="N120" s="262">
        <v>0</v>
      </c>
      <c r="O120" s="43">
        <f t="shared" si="45"/>
        <v>0</v>
      </c>
      <c r="P120" s="5"/>
      <c r="Q120" s="5"/>
      <c r="IH120" s="4"/>
      <c r="II120" s="4"/>
      <c r="IJ120" s="4"/>
      <c r="IK120" s="4"/>
      <c r="IL120" s="4"/>
      <c r="IM120" s="4"/>
    </row>
    <row r="121" spans="1:247" ht="17.25" customHeight="1" thickBot="1" x14ac:dyDescent="0.25">
      <c r="A121" s="221"/>
      <c r="B121" s="156"/>
      <c r="C121" s="189" t="s">
        <v>362</v>
      </c>
      <c r="D121" s="82" t="s">
        <v>489</v>
      </c>
      <c r="E121" s="82"/>
      <c r="F121" s="82"/>
      <c r="G121" s="82"/>
      <c r="H121" s="82"/>
      <c r="I121" s="82"/>
      <c r="J121" s="83"/>
      <c r="K121" s="57">
        <v>0</v>
      </c>
      <c r="L121" s="57">
        <v>1849650</v>
      </c>
      <c r="M121" s="57">
        <f>7715573+2800000</f>
        <v>10515573</v>
      </c>
      <c r="N121" s="263">
        <f>19373002-376179-31250-12365223</f>
        <v>6600350</v>
      </c>
      <c r="O121" s="91" t="str">
        <f t="shared" si="45"/>
        <v>-</v>
      </c>
      <c r="P121" s="5"/>
      <c r="Q121" s="5"/>
      <c r="IH121" s="4"/>
      <c r="II121" s="4"/>
      <c r="IJ121" s="4"/>
      <c r="IK121" s="4"/>
      <c r="IL121" s="4"/>
      <c r="IM121" s="4"/>
    </row>
    <row r="122" spans="1:247" ht="17.25" customHeight="1" thickBot="1" x14ac:dyDescent="0.25">
      <c r="A122" s="329" t="s">
        <v>150</v>
      </c>
      <c r="B122" s="330"/>
      <c r="C122" s="330"/>
      <c r="D122" s="330"/>
      <c r="E122" s="330"/>
      <c r="F122" s="330"/>
      <c r="G122" s="330"/>
      <c r="H122" s="330"/>
      <c r="I122" s="330"/>
      <c r="J122" s="331"/>
      <c r="K122" s="206">
        <f>K112</f>
        <v>1321954</v>
      </c>
      <c r="L122" s="244">
        <f>L112</f>
        <v>3243776</v>
      </c>
      <c r="M122" s="244">
        <f>M112</f>
        <v>12265573</v>
      </c>
      <c r="N122" s="245">
        <f>N112</f>
        <v>7800350</v>
      </c>
      <c r="O122" s="207">
        <f t="shared" si="45"/>
        <v>245.3773731915029</v>
      </c>
      <c r="P122" s="5"/>
      <c r="Q122" s="5"/>
      <c r="IH122" s="4"/>
      <c r="II122" s="4"/>
      <c r="IJ122" s="4"/>
      <c r="IK122" s="4"/>
      <c r="IL122" s="4"/>
      <c r="IM122" s="4"/>
    </row>
    <row r="123" spans="1:247" ht="17.25" customHeight="1" x14ac:dyDescent="0.2">
      <c r="A123" s="93" t="s">
        <v>151</v>
      </c>
      <c r="B123" s="195"/>
      <c r="C123" s="364" t="s">
        <v>152</v>
      </c>
      <c r="D123" s="364"/>
      <c r="E123" s="364"/>
      <c r="F123" s="364"/>
      <c r="G123" s="364"/>
      <c r="H123" s="364"/>
      <c r="I123" s="364"/>
      <c r="J123" s="365"/>
      <c r="K123" s="42">
        <f>SUM(K124)</f>
        <v>1128415</v>
      </c>
      <c r="L123" s="42">
        <f>SUM(L124)</f>
        <v>824164</v>
      </c>
      <c r="M123" s="42">
        <f>SUM(M124)</f>
        <v>0</v>
      </c>
      <c r="N123" s="261">
        <f>SUM(N124)</f>
        <v>0</v>
      </c>
      <c r="O123" s="68">
        <f t="shared" si="45"/>
        <v>73.037313399768706</v>
      </c>
      <c r="P123" s="5"/>
      <c r="Q123" s="5"/>
      <c r="IH123" s="4"/>
      <c r="II123" s="4"/>
      <c r="IJ123" s="4"/>
      <c r="IK123" s="4"/>
      <c r="IL123" s="4"/>
      <c r="IM123" s="4"/>
    </row>
    <row r="124" spans="1:247" ht="17.25" customHeight="1" thickBot="1" x14ac:dyDescent="0.25">
      <c r="A124" s="92"/>
      <c r="B124" s="256" t="s">
        <v>153</v>
      </c>
      <c r="C124" s="384" t="s">
        <v>152</v>
      </c>
      <c r="D124" s="384"/>
      <c r="E124" s="384"/>
      <c r="F124" s="384"/>
      <c r="G124" s="384"/>
      <c r="H124" s="384"/>
      <c r="I124" s="384"/>
      <c r="J124" s="385"/>
      <c r="K124" s="87">
        <v>1128415</v>
      </c>
      <c r="L124" s="87">
        <v>824164</v>
      </c>
      <c r="M124" s="87">
        <v>0</v>
      </c>
      <c r="N124" s="265">
        <v>0</v>
      </c>
      <c r="O124" s="88">
        <f t="shared" si="45"/>
        <v>73.037313399768706</v>
      </c>
      <c r="P124" s="5"/>
      <c r="Q124" s="5"/>
      <c r="IH124" s="4"/>
      <c r="II124" s="4"/>
      <c r="IJ124" s="4"/>
      <c r="IK124" s="4"/>
      <c r="IL124" s="4"/>
      <c r="IM124" s="4"/>
    </row>
    <row r="125" spans="1:247" ht="15" customHeight="1" x14ac:dyDescent="0.2">
      <c r="A125" s="386" t="s">
        <v>419</v>
      </c>
      <c r="B125" s="387"/>
      <c r="C125" s="387"/>
      <c r="D125" s="387"/>
      <c r="E125" s="387"/>
      <c r="F125" s="387"/>
      <c r="G125" s="387"/>
      <c r="H125" s="387"/>
      <c r="I125" s="387"/>
      <c r="J125" s="388"/>
      <c r="K125" s="327">
        <f>K102+K122+K124+K108</f>
        <v>6372047</v>
      </c>
      <c r="L125" s="327">
        <f t="shared" ref="L125:M125" si="48">L102+L122+L124+L108</f>
        <v>12783859</v>
      </c>
      <c r="M125" s="327">
        <f t="shared" si="48"/>
        <v>16491991</v>
      </c>
      <c r="N125" s="277">
        <f t="shared" ref="N125" si="49">N102+N122+N124+N108</f>
        <v>12062018</v>
      </c>
      <c r="O125" s="360">
        <f t="shared" si="45"/>
        <v>200.62405377738114</v>
      </c>
      <c r="P125" s="5"/>
      <c r="Q125" s="5"/>
      <c r="IH125" s="4"/>
      <c r="II125" s="4"/>
      <c r="IJ125" s="4"/>
      <c r="IK125" s="4"/>
      <c r="IL125" s="4"/>
      <c r="IM125" s="4"/>
    </row>
    <row r="126" spans="1:247" ht="25.5" customHeight="1" thickBot="1" x14ac:dyDescent="0.25">
      <c r="A126" s="389"/>
      <c r="B126" s="390"/>
      <c r="C126" s="390"/>
      <c r="D126" s="390"/>
      <c r="E126" s="390"/>
      <c r="F126" s="390"/>
      <c r="G126" s="390"/>
      <c r="H126" s="390"/>
      <c r="I126" s="390"/>
      <c r="J126" s="391"/>
      <c r="K126" s="328"/>
      <c r="L126" s="328"/>
      <c r="M126" s="328"/>
      <c r="N126" s="278"/>
      <c r="O126" s="361" t="str">
        <f t="shared" si="45"/>
        <v>-</v>
      </c>
      <c r="P126" s="5"/>
      <c r="Q126" s="5"/>
      <c r="IH126" s="4"/>
      <c r="II126" s="4"/>
      <c r="IJ126" s="4"/>
      <c r="IK126" s="4"/>
      <c r="IL126" s="4"/>
      <c r="IM126" s="4"/>
    </row>
    <row r="127" spans="1:247" ht="15" customHeight="1" x14ac:dyDescent="0.2">
      <c r="A127" s="312" t="s">
        <v>154</v>
      </c>
      <c r="B127" s="313"/>
      <c r="C127" s="313"/>
      <c r="D127" s="313"/>
      <c r="E127" s="313"/>
      <c r="F127" s="313"/>
      <c r="G127" s="313"/>
      <c r="H127" s="313"/>
      <c r="I127" s="313"/>
      <c r="J127" s="314"/>
      <c r="K127" s="293" t="s">
        <v>411</v>
      </c>
      <c r="L127" s="293" t="s">
        <v>481</v>
      </c>
      <c r="M127" s="293" t="s">
        <v>482</v>
      </c>
      <c r="N127" s="293" t="s">
        <v>483</v>
      </c>
      <c r="O127" s="310" t="s">
        <v>485</v>
      </c>
      <c r="P127" s="5"/>
      <c r="Q127" s="5"/>
      <c r="IH127" s="4"/>
      <c r="II127" s="4"/>
      <c r="IJ127" s="4"/>
      <c r="IK127" s="4"/>
      <c r="IL127" s="4"/>
      <c r="IM127" s="4"/>
    </row>
    <row r="128" spans="1:247" ht="52.15" customHeight="1" x14ac:dyDescent="0.2">
      <c r="A128" s="315"/>
      <c r="B128" s="316"/>
      <c r="C128" s="316"/>
      <c r="D128" s="316"/>
      <c r="E128" s="316"/>
      <c r="F128" s="316"/>
      <c r="G128" s="316"/>
      <c r="H128" s="316"/>
      <c r="I128" s="316"/>
      <c r="J128" s="317"/>
      <c r="K128" s="294"/>
      <c r="L128" s="294"/>
      <c r="M128" s="294"/>
      <c r="N128" s="294"/>
      <c r="O128" s="311"/>
      <c r="P128" s="5"/>
      <c r="Q128" s="5"/>
      <c r="IH128" s="4"/>
      <c r="II128" s="4"/>
      <c r="IJ128" s="4"/>
      <c r="IK128" s="4"/>
      <c r="IL128" s="4"/>
      <c r="IM128" s="4"/>
    </row>
    <row r="129" spans="1:247" s="20" customFormat="1" ht="15" customHeight="1" x14ac:dyDescent="0.2">
      <c r="A129" s="285" t="s">
        <v>3</v>
      </c>
      <c r="B129" s="286"/>
      <c r="C129" s="286"/>
      <c r="D129" s="286"/>
      <c r="E129" s="286"/>
      <c r="F129" s="286"/>
      <c r="G129" s="286"/>
      <c r="H129" s="286"/>
      <c r="I129" s="286"/>
      <c r="J129" s="318"/>
      <c r="K129" s="224" t="s">
        <v>4</v>
      </c>
      <c r="L129" s="224" t="s">
        <v>5</v>
      </c>
      <c r="M129" s="224" t="s">
        <v>412</v>
      </c>
      <c r="N129" s="226" t="s">
        <v>459</v>
      </c>
      <c r="O129" s="225" t="s">
        <v>484</v>
      </c>
    </row>
    <row r="130" spans="1:247" ht="17.25" customHeight="1" x14ac:dyDescent="0.2">
      <c r="A130" s="95">
        <v>4</v>
      </c>
      <c r="B130" s="305" t="s">
        <v>155</v>
      </c>
      <c r="C130" s="306"/>
      <c r="D130" s="306"/>
      <c r="E130" s="306"/>
      <c r="F130" s="306"/>
      <c r="G130" s="306"/>
      <c r="H130" s="306"/>
      <c r="I130" s="306"/>
      <c r="J130" s="307"/>
      <c r="K130" s="212">
        <f>K131+K147+K227+K228+K242+K248</f>
        <v>3064442</v>
      </c>
      <c r="L130" s="212">
        <f>L131+L147+L227+L228+L242+L248</f>
        <v>3633972</v>
      </c>
      <c r="M130" s="212">
        <f>M131+M147+M227+M228+M242+M248</f>
        <v>3707466</v>
      </c>
      <c r="N130" s="212">
        <f>N131+N147+N227+N228+N242+N248</f>
        <v>3710766</v>
      </c>
      <c r="O130" s="213">
        <f t="shared" ref="O130:O164" si="50">IF(K130&gt;0,IF(L130/K130&gt;=100,"&gt;&gt;100",L130/K130*100),"-")</f>
        <v>118.58511272198984</v>
      </c>
      <c r="P130" s="5"/>
      <c r="Q130" s="5"/>
      <c r="IH130" s="4"/>
      <c r="II130" s="4"/>
      <c r="IJ130" s="4"/>
      <c r="IK130" s="4"/>
      <c r="IL130" s="4"/>
      <c r="IM130" s="4"/>
    </row>
    <row r="131" spans="1:247" ht="17.25" customHeight="1" x14ac:dyDescent="0.2">
      <c r="A131" s="96"/>
      <c r="B131" s="97">
        <v>41</v>
      </c>
      <c r="C131" s="308" t="s">
        <v>156</v>
      </c>
      <c r="D131" s="308"/>
      <c r="E131" s="308"/>
      <c r="F131" s="308"/>
      <c r="G131" s="308"/>
      <c r="H131" s="308"/>
      <c r="I131" s="308"/>
      <c r="J131" s="309"/>
      <c r="K131" s="214">
        <f>K132+K137+K145</f>
        <v>756602</v>
      </c>
      <c r="L131" s="214">
        <f>L132+L137+L145</f>
        <v>1313917</v>
      </c>
      <c r="M131" s="214">
        <f>M132+M137+M145</f>
        <v>1342125</v>
      </c>
      <c r="N131" s="214">
        <f>N132+N137+N145</f>
        <v>1367125</v>
      </c>
      <c r="O131" s="215">
        <f t="shared" si="50"/>
        <v>173.66025995173155</v>
      </c>
      <c r="P131" s="5"/>
      <c r="Q131" s="5"/>
      <c r="IH131" s="4"/>
      <c r="II131" s="4"/>
      <c r="IJ131" s="4"/>
      <c r="IK131" s="4"/>
      <c r="IL131" s="4"/>
      <c r="IM131" s="4"/>
    </row>
    <row r="132" spans="1:247" ht="17.25" customHeight="1" x14ac:dyDescent="0.2">
      <c r="A132" s="96"/>
      <c r="B132" s="101"/>
      <c r="C132" s="102">
        <v>411</v>
      </c>
      <c r="D132" s="295" t="s">
        <v>157</v>
      </c>
      <c r="E132" s="295"/>
      <c r="F132" s="295"/>
      <c r="G132" s="295"/>
      <c r="H132" s="295"/>
      <c r="I132" s="295"/>
      <c r="J132" s="296"/>
      <c r="K132" s="99">
        <f>K133+K134+K135+K136</f>
        <v>580000</v>
      </c>
      <c r="L132" s="99">
        <f>L133+L134+L135+L136</f>
        <v>1055000</v>
      </c>
      <c r="M132" s="99">
        <f>M133+M134+M135+M136</f>
        <v>1070000</v>
      </c>
      <c r="N132" s="99">
        <f>N133+N134+N135+N136</f>
        <v>1085000</v>
      </c>
      <c r="O132" s="100">
        <f t="shared" si="50"/>
        <v>181.89655172413794</v>
      </c>
      <c r="P132" s="5"/>
      <c r="Q132" s="5"/>
      <c r="IH132" s="4"/>
      <c r="II132" s="4"/>
      <c r="IJ132" s="4"/>
      <c r="IK132" s="4"/>
      <c r="IL132" s="4"/>
      <c r="IM132" s="4"/>
    </row>
    <row r="133" spans="1:247" ht="17.25" customHeight="1" x14ac:dyDescent="0.2">
      <c r="A133" s="96"/>
      <c r="B133" s="101"/>
      <c r="C133" s="102"/>
      <c r="D133" s="103">
        <v>4111</v>
      </c>
      <c r="E133" s="296" t="s">
        <v>158</v>
      </c>
      <c r="F133" s="319"/>
      <c r="G133" s="319"/>
      <c r="H133" s="319"/>
      <c r="I133" s="319"/>
      <c r="J133" s="339"/>
      <c r="K133" s="99">
        <v>580000</v>
      </c>
      <c r="L133" s="99">
        <v>1055000</v>
      </c>
      <c r="M133" s="99">
        <v>1070000</v>
      </c>
      <c r="N133" s="99">
        <v>1085000</v>
      </c>
      <c r="O133" s="100">
        <f t="shared" si="50"/>
        <v>181.89655172413794</v>
      </c>
      <c r="P133" s="5"/>
      <c r="Q133" s="5"/>
      <c r="IH133" s="4"/>
      <c r="II133" s="4"/>
      <c r="IJ133" s="4"/>
      <c r="IK133" s="4"/>
      <c r="IL133" s="4"/>
      <c r="IM133" s="4"/>
    </row>
    <row r="134" spans="1:247" ht="17.25" customHeight="1" x14ac:dyDescent="0.2">
      <c r="A134" s="96"/>
      <c r="B134" s="101"/>
      <c r="C134" s="104"/>
      <c r="D134" s="102">
        <v>4112</v>
      </c>
      <c r="E134" s="296" t="s">
        <v>159</v>
      </c>
      <c r="F134" s="319"/>
      <c r="G134" s="319"/>
      <c r="H134" s="319"/>
      <c r="I134" s="319"/>
      <c r="J134" s="319"/>
      <c r="K134" s="99">
        <v>0</v>
      </c>
      <c r="L134" s="99">
        <v>0</v>
      </c>
      <c r="M134" s="99">
        <v>0</v>
      </c>
      <c r="N134" s="99">
        <v>0</v>
      </c>
      <c r="O134" s="100" t="str">
        <f t="shared" si="50"/>
        <v>-</v>
      </c>
      <c r="P134" s="5"/>
      <c r="Q134" s="5"/>
      <c r="IH134" s="4"/>
      <c r="II134" s="4"/>
      <c r="IJ134" s="4"/>
      <c r="IK134" s="4"/>
      <c r="IL134" s="4"/>
      <c r="IM134" s="4"/>
    </row>
    <row r="135" spans="1:247" ht="17.25" customHeight="1" x14ac:dyDescent="0.2">
      <c r="A135" s="96"/>
      <c r="B135" s="101"/>
      <c r="C135" s="104"/>
      <c r="D135" s="102">
        <v>4113</v>
      </c>
      <c r="E135" s="295" t="s">
        <v>160</v>
      </c>
      <c r="F135" s="295"/>
      <c r="G135" s="295"/>
      <c r="H135" s="295"/>
      <c r="I135" s="295"/>
      <c r="J135" s="296"/>
      <c r="K135" s="99"/>
      <c r="L135" s="99"/>
      <c r="M135" s="99"/>
      <c r="N135" s="99"/>
      <c r="O135" s="100" t="str">
        <f t="shared" si="50"/>
        <v>-</v>
      </c>
      <c r="P135" s="5"/>
      <c r="Q135" s="5"/>
      <c r="IH135" s="4"/>
      <c r="II135" s="4"/>
      <c r="IJ135" s="4"/>
      <c r="IK135" s="4"/>
      <c r="IL135" s="4"/>
      <c r="IM135" s="4"/>
    </row>
    <row r="136" spans="1:247" ht="17.25" customHeight="1" x14ac:dyDescent="0.2">
      <c r="A136" s="96"/>
      <c r="B136" s="101"/>
      <c r="C136" s="104"/>
      <c r="D136" s="102">
        <v>4114</v>
      </c>
      <c r="E136" s="296" t="s">
        <v>161</v>
      </c>
      <c r="F136" s="319"/>
      <c r="G136" s="319"/>
      <c r="H136" s="319"/>
      <c r="I136" s="319"/>
      <c r="J136" s="319"/>
      <c r="K136" s="99"/>
      <c r="L136" s="99"/>
      <c r="M136" s="99"/>
      <c r="N136" s="99"/>
      <c r="O136" s="100" t="str">
        <f t="shared" si="50"/>
        <v>-</v>
      </c>
      <c r="P136" s="5"/>
      <c r="Q136" s="5"/>
      <c r="IH136" s="4"/>
      <c r="II136" s="4"/>
      <c r="IJ136" s="4"/>
      <c r="IK136" s="4"/>
      <c r="IL136" s="4"/>
      <c r="IM136" s="4"/>
    </row>
    <row r="137" spans="1:247" ht="17.25" customHeight="1" x14ac:dyDescent="0.2">
      <c r="A137" s="96"/>
      <c r="B137" s="101"/>
      <c r="C137" s="102">
        <v>412</v>
      </c>
      <c r="D137" s="295" t="s">
        <v>162</v>
      </c>
      <c r="E137" s="295"/>
      <c r="F137" s="295"/>
      <c r="G137" s="295"/>
      <c r="H137" s="295"/>
      <c r="I137" s="295"/>
      <c r="J137" s="296"/>
      <c r="K137" s="99">
        <f t="shared" ref="K137:M137" si="51">K138+K139+K140+K141+K142+K143+K144</f>
        <v>80602</v>
      </c>
      <c r="L137" s="99">
        <f t="shared" ref="L137" si="52">L138+L139+L140+L141+L142+L143+L144</f>
        <v>78917</v>
      </c>
      <c r="M137" s="99">
        <f t="shared" si="51"/>
        <v>82125</v>
      </c>
      <c r="N137" s="99">
        <f t="shared" ref="N137" si="53">N138+N139+N140+N141+N142+N143+N144</f>
        <v>82125</v>
      </c>
      <c r="O137" s="100">
        <f t="shared" si="50"/>
        <v>97.909481154313795</v>
      </c>
      <c r="P137" s="5"/>
      <c r="Q137" s="5"/>
      <c r="IH137" s="4"/>
      <c r="II137" s="4"/>
      <c r="IJ137" s="4"/>
      <c r="IK137" s="4"/>
      <c r="IL137" s="4"/>
      <c r="IM137" s="4"/>
    </row>
    <row r="138" spans="1:247" ht="17.25" customHeight="1" x14ac:dyDescent="0.2">
      <c r="A138" s="96"/>
      <c r="B138" s="101"/>
      <c r="C138" s="104"/>
      <c r="D138" s="102">
        <v>4121</v>
      </c>
      <c r="E138" s="295" t="s">
        <v>163</v>
      </c>
      <c r="F138" s="295"/>
      <c r="G138" s="295"/>
      <c r="H138" s="295"/>
      <c r="I138" s="295"/>
      <c r="J138" s="296"/>
      <c r="K138" s="99"/>
      <c r="L138" s="99"/>
      <c r="M138" s="99"/>
      <c r="N138" s="99"/>
      <c r="O138" s="100" t="str">
        <f t="shared" si="50"/>
        <v>-</v>
      </c>
      <c r="P138" s="5"/>
      <c r="Q138" s="5"/>
      <c r="IH138" s="4"/>
      <c r="II138" s="4"/>
      <c r="IJ138" s="4"/>
      <c r="IK138" s="4"/>
      <c r="IL138" s="4"/>
      <c r="IM138" s="4"/>
    </row>
    <row r="139" spans="1:247" ht="17.25" customHeight="1" x14ac:dyDescent="0.2">
      <c r="A139" s="96"/>
      <c r="B139" s="101"/>
      <c r="C139" s="104"/>
      <c r="D139" s="102">
        <v>4122</v>
      </c>
      <c r="E139" s="295" t="s">
        <v>164</v>
      </c>
      <c r="F139" s="295"/>
      <c r="G139" s="295"/>
      <c r="H139" s="295"/>
      <c r="I139" s="295"/>
      <c r="J139" s="296"/>
      <c r="K139" s="99">
        <v>18332</v>
      </c>
      <c r="L139" s="99">
        <v>16232</v>
      </c>
      <c r="M139" s="99">
        <v>20000</v>
      </c>
      <c r="N139" s="99">
        <v>20000</v>
      </c>
      <c r="O139" s="100">
        <f t="shared" si="50"/>
        <v>88.544621427012871</v>
      </c>
      <c r="P139" s="5"/>
      <c r="Q139" s="5"/>
      <c r="IH139" s="4"/>
      <c r="II139" s="4"/>
      <c r="IJ139" s="4"/>
      <c r="IK139" s="4"/>
      <c r="IL139" s="4"/>
      <c r="IM139" s="4"/>
    </row>
    <row r="140" spans="1:247" ht="17.25" customHeight="1" x14ac:dyDescent="0.2">
      <c r="A140" s="96"/>
      <c r="B140" s="101"/>
      <c r="C140" s="104"/>
      <c r="D140" s="102">
        <v>4123</v>
      </c>
      <c r="E140" s="295" t="s">
        <v>165</v>
      </c>
      <c r="F140" s="295"/>
      <c r="G140" s="295"/>
      <c r="H140" s="295"/>
      <c r="I140" s="295"/>
      <c r="J140" s="296"/>
      <c r="K140" s="99">
        <v>19150</v>
      </c>
      <c r="L140" s="99">
        <v>20125</v>
      </c>
      <c r="M140" s="99">
        <v>20125</v>
      </c>
      <c r="N140" s="99">
        <v>20125</v>
      </c>
      <c r="O140" s="100">
        <f t="shared" si="50"/>
        <v>105.09138381201043</v>
      </c>
      <c r="P140" s="5"/>
      <c r="Q140" s="5"/>
      <c r="IH140" s="4"/>
      <c r="II140" s="4"/>
      <c r="IJ140" s="4"/>
      <c r="IK140" s="4"/>
      <c r="IL140" s="4"/>
      <c r="IM140" s="4"/>
    </row>
    <row r="141" spans="1:247" ht="17.25" customHeight="1" x14ac:dyDescent="0.2">
      <c r="A141" s="105"/>
      <c r="B141" s="106"/>
      <c r="C141" s="107"/>
      <c r="D141" s="108">
        <v>4124</v>
      </c>
      <c r="E141" s="297" t="s">
        <v>166</v>
      </c>
      <c r="F141" s="297"/>
      <c r="G141" s="297"/>
      <c r="H141" s="297"/>
      <c r="I141" s="297"/>
      <c r="J141" s="298"/>
      <c r="K141" s="109"/>
      <c r="L141" s="109"/>
      <c r="M141" s="109"/>
      <c r="N141" s="109"/>
      <c r="O141" s="100" t="str">
        <f t="shared" si="50"/>
        <v>-</v>
      </c>
      <c r="P141" s="5"/>
      <c r="Q141" s="5"/>
      <c r="IH141" s="4"/>
      <c r="II141" s="4"/>
      <c r="IJ141" s="4"/>
      <c r="IK141" s="4"/>
      <c r="IL141" s="4"/>
      <c r="IM141" s="4"/>
    </row>
    <row r="142" spans="1:247" ht="17.25" customHeight="1" x14ac:dyDescent="0.2">
      <c r="A142" s="96"/>
      <c r="B142" s="101"/>
      <c r="C142" s="104"/>
      <c r="D142" s="102">
        <v>4125</v>
      </c>
      <c r="E142" s="295" t="s">
        <v>167</v>
      </c>
      <c r="F142" s="295"/>
      <c r="G142" s="295"/>
      <c r="H142" s="295"/>
      <c r="I142" s="295"/>
      <c r="J142" s="296"/>
      <c r="K142" s="99">
        <v>560</v>
      </c>
      <c r="L142" s="99">
        <v>560</v>
      </c>
      <c r="M142" s="99"/>
      <c r="N142" s="99"/>
      <c r="O142" s="100">
        <f t="shared" si="50"/>
        <v>100</v>
      </c>
      <c r="P142" s="5"/>
      <c r="Q142" s="5"/>
      <c r="IH142" s="4"/>
      <c r="II142" s="4"/>
      <c r="IJ142" s="4"/>
      <c r="IK142" s="4"/>
      <c r="IL142" s="4"/>
      <c r="IM142" s="4"/>
    </row>
    <row r="143" spans="1:247" ht="17.25" customHeight="1" x14ac:dyDescent="0.2">
      <c r="A143" s="96"/>
      <c r="B143" s="101"/>
      <c r="C143" s="104"/>
      <c r="D143" s="102">
        <v>4126</v>
      </c>
      <c r="E143" s="295" t="s">
        <v>168</v>
      </c>
      <c r="F143" s="295"/>
      <c r="G143" s="295"/>
      <c r="H143" s="295"/>
      <c r="I143" s="295"/>
      <c r="J143" s="296"/>
      <c r="K143" s="99">
        <v>560</v>
      </c>
      <c r="L143" s="99"/>
      <c r="M143" s="99"/>
      <c r="N143" s="99"/>
      <c r="O143" s="100">
        <f t="shared" si="50"/>
        <v>0</v>
      </c>
      <c r="P143" s="5"/>
      <c r="Q143" s="5"/>
      <c r="IH143" s="4"/>
      <c r="II143" s="4"/>
      <c r="IJ143" s="4"/>
      <c r="IK143" s="4"/>
      <c r="IL143" s="4"/>
      <c r="IM143" s="4"/>
    </row>
    <row r="144" spans="1:247" ht="17.25" customHeight="1" x14ac:dyDescent="0.2">
      <c r="A144" s="96"/>
      <c r="B144" s="101"/>
      <c r="C144" s="104"/>
      <c r="D144" s="102">
        <v>4127</v>
      </c>
      <c r="E144" s="295" t="s">
        <v>169</v>
      </c>
      <c r="F144" s="295"/>
      <c r="G144" s="295"/>
      <c r="H144" s="295"/>
      <c r="I144" s="295"/>
      <c r="J144" s="296"/>
      <c r="K144" s="99">
        <v>42000</v>
      </c>
      <c r="L144" s="99">
        <v>42000</v>
      </c>
      <c r="M144" s="99">
        <v>42000</v>
      </c>
      <c r="N144" s="99">
        <v>42000</v>
      </c>
      <c r="O144" s="100">
        <f t="shared" si="50"/>
        <v>100</v>
      </c>
      <c r="P144" s="5"/>
      <c r="Q144" s="5"/>
      <c r="IH144" s="4"/>
      <c r="II144" s="4"/>
      <c r="IJ144" s="4"/>
      <c r="IK144" s="4"/>
      <c r="IL144" s="4"/>
      <c r="IM144" s="4"/>
    </row>
    <row r="145" spans="1:247" ht="17.25" customHeight="1" x14ac:dyDescent="0.2">
      <c r="A145" s="96"/>
      <c r="B145" s="101"/>
      <c r="C145" s="102">
        <v>413</v>
      </c>
      <c r="D145" s="295" t="s">
        <v>170</v>
      </c>
      <c r="E145" s="295"/>
      <c r="F145" s="295"/>
      <c r="G145" s="295"/>
      <c r="H145" s="295"/>
      <c r="I145" s="295"/>
      <c r="J145" s="296"/>
      <c r="K145" s="99">
        <f>K146</f>
        <v>96000</v>
      </c>
      <c r="L145" s="99">
        <f>L146</f>
        <v>180000</v>
      </c>
      <c r="M145" s="99">
        <f>M146</f>
        <v>190000</v>
      </c>
      <c r="N145" s="99">
        <f>N146</f>
        <v>200000</v>
      </c>
      <c r="O145" s="100">
        <f t="shared" si="50"/>
        <v>187.5</v>
      </c>
      <c r="P145" s="5"/>
      <c r="Q145" s="5"/>
      <c r="IH145" s="4"/>
      <c r="II145" s="4"/>
      <c r="IJ145" s="4"/>
      <c r="IK145" s="4"/>
      <c r="IL145" s="4"/>
      <c r="IM145" s="4"/>
    </row>
    <row r="146" spans="1:247" ht="17.25" customHeight="1" x14ac:dyDescent="0.2">
      <c r="A146" s="96"/>
      <c r="B146" s="101"/>
      <c r="C146" s="102"/>
      <c r="D146" s="103">
        <v>4131</v>
      </c>
      <c r="E146" s="296" t="s">
        <v>382</v>
      </c>
      <c r="F146" s="319"/>
      <c r="G146" s="319"/>
      <c r="H146" s="319"/>
      <c r="I146" s="319"/>
      <c r="J146" s="339"/>
      <c r="K146" s="99">
        <v>96000</v>
      </c>
      <c r="L146" s="99">
        <v>180000</v>
      </c>
      <c r="M146" s="99">
        <v>190000</v>
      </c>
      <c r="N146" s="99">
        <v>200000</v>
      </c>
      <c r="O146" s="100">
        <f t="shared" si="50"/>
        <v>187.5</v>
      </c>
      <c r="P146" s="5"/>
      <c r="Q146" s="5"/>
      <c r="IH146" s="4"/>
      <c r="II146" s="4"/>
      <c r="IJ146" s="4"/>
      <c r="IK146" s="4"/>
      <c r="IL146" s="4"/>
      <c r="IM146" s="4"/>
    </row>
    <row r="147" spans="1:247" ht="17.25" customHeight="1" x14ac:dyDescent="0.2">
      <c r="A147" s="96"/>
      <c r="B147" s="97">
        <v>42</v>
      </c>
      <c r="C147" s="308" t="s">
        <v>171</v>
      </c>
      <c r="D147" s="308"/>
      <c r="E147" s="308"/>
      <c r="F147" s="308"/>
      <c r="G147" s="308"/>
      <c r="H147" s="308"/>
      <c r="I147" s="308"/>
      <c r="J147" s="309"/>
      <c r="K147" s="214">
        <f>K148+K155+K160+K165+K172+K212+K221</f>
        <v>1503859</v>
      </c>
      <c r="L147" s="214">
        <f>L148+L155+L160+L165+L172+L212+L221</f>
        <v>1323474</v>
      </c>
      <c r="M147" s="214">
        <f>M148+M155+M160+M165+M172+M212+M221</f>
        <v>1342211</v>
      </c>
      <c r="N147" s="214">
        <f>N148+N155+N160+N165+N172+N212+N221</f>
        <v>1270511</v>
      </c>
      <c r="O147" s="215">
        <f t="shared" si="50"/>
        <v>88.005191976109458</v>
      </c>
      <c r="P147" s="5"/>
      <c r="Q147" s="5"/>
      <c r="IH147" s="4"/>
      <c r="II147" s="4"/>
      <c r="IJ147" s="4"/>
      <c r="IK147" s="4"/>
      <c r="IL147" s="4"/>
      <c r="IM147" s="4"/>
    </row>
    <row r="148" spans="1:247" ht="17.25" customHeight="1" x14ac:dyDescent="0.2">
      <c r="A148" s="96"/>
      <c r="B148" s="101"/>
      <c r="C148" s="102">
        <v>421</v>
      </c>
      <c r="D148" s="295" t="s">
        <v>172</v>
      </c>
      <c r="E148" s="295"/>
      <c r="F148" s="295"/>
      <c r="G148" s="295"/>
      <c r="H148" s="295"/>
      <c r="I148" s="295"/>
      <c r="J148" s="296"/>
      <c r="K148" s="99">
        <f>K149+K150+K151</f>
        <v>45929</v>
      </c>
      <c r="L148" s="99">
        <f>L149+L150+L151</f>
        <v>45500</v>
      </c>
      <c r="M148" s="99">
        <f>M149+M150+M151</f>
        <v>48000</v>
      </c>
      <c r="N148" s="99">
        <f>N149+N150+N151</f>
        <v>49000</v>
      </c>
      <c r="O148" s="100">
        <f t="shared" si="50"/>
        <v>99.065949617888478</v>
      </c>
      <c r="P148" s="5"/>
      <c r="Q148" s="5"/>
      <c r="IH148" s="4"/>
      <c r="II148" s="4"/>
      <c r="IJ148" s="4"/>
      <c r="IK148" s="4"/>
      <c r="IL148" s="4"/>
      <c r="IM148" s="4"/>
    </row>
    <row r="149" spans="1:247" ht="17.25" customHeight="1" x14ac:dyDescent="0.2">
      <c r="A149" s="96"/>
      <c r="B149" s="101"/>
      <c r="C149" s="102"/>
      <c r="D149" s="103">
        <v>4211</v>
      </c>
      <c r="E149" s="296" t="s">
        <v>173</v>
      </c>
      <c r="F149" s="319"/>
      <c r="G149" s="319"/>
      <c r="H149" s="319"/>
      <c r="I149" s="319"/>
      <c r="J149" s="339"/>
      <c r="K149" s="99">
        <v>15000</v>
      </c>
      <c r="L149" s="99">
        <v>15000</v>
      </c>
      <c r="M149" s="99">
        <v>15000</v>
      </c>
      <c r="N149" s="99">
        <v>15000</v>
      </c>
      <c r="O149" s="100">
        <f t="shared" si="50"/>
        <v>100</v>
      </c>
      <c r="P149" s="5"/>
      <c r="Q149" s="5"/>
      <c r="IH149" s="4"/>
      <c r="II149" s="4"/>
      <c r="IJ149" s="4"/>
      <c r="IK149" s="4"/>
      <c r="IL149" s="4"/>
      <c r="IM149" s="4"/>
    </row>
    <row r="150" spans="1:247" ht="17.25" customHeight="1" x14ac:dyDescent="0.2">
      <c r="A150" s="96"/>
      <c r="B150" s="101"/>
      <c r="C150" s="102"/>
      <c r="D150" s="102">
        <v>4212</v>
      </c>
      <c r="E150" s="295" t="s">
        <v>174</v>
      </c>
      <c r="F150" s="295"/>
      <c r="G150" s="295"/>
      <c r="H150" s="295"/>
      <c r="I150" s="295"/>
      <c r="J150" s="296"/>
      <c r="K150" s="99">
        <v>24554</v>
      </c>
      <c r="L150" s="99">
        <v>26500</v>
      </c>
      <c r="M150" s="99">
        <v>28000</v>
      </c>
      <c r="N150" s="99">
        <v>29000</v>
      </c>
      <c r="O150" s="100">
        <f t="shared" si="50"/>
        <v>107.92538893866579</v>
      </c>
      <c r="P150" s="5"/>
      <c r="Q150" s="5"/>
      <c r="IH150" s="4"/>
      <c r="II150" s="4"/>
      <c r="IJ150" s="4"/>
      <c r="IK150" s="4"/>
      <c r="IL150" s="4"/>
      <c r="IM150" s="4"/>
    </row>
    <row r="151" spans="1:247" ht="17.25" customHeight="1" thickBot="1" x14ac:dyDescent="0.25">
      <c r="A151" s="118"/>
      <c r="B151" s="220"/>
      <c r="C151" s="119"/>
      <c r="D151" s="119">
        <v>4213</v>
      </c>
      <c r="E151" s="362" t="s">
        <v>175</v>
      </c>
      <c r="F151" s="362"/>
      <c r="G151" s="362"/>
      <c r="H151" s="362"/>
      <c r="I151" s="362"/>
      <c r="J151" s="334"/>
      <c r="K151" s="120">
        <v>6375</v>
      </c>
      <c r="L151" s="120">
        <v>4000</v>
      </c>
      <c r="M151" s="120">
        <v>5000</v>
      </c>
      <c r="N151" s="120">
        <v>5000</v>
      </c>
      <c r="O151" s="182">
        <f t="shared" si="50"/>
        <v>62.745098039215684</v>
      </c>
      <c r="P151" s="5"/>
      <c r="Q151" s="5"/>
      <c r="IH151" s="4"/>
      <c r="II151" s="4"/>
      <c r="IJ151" s="4"/>
      <c r="IK151" s="4"/>
      <c r="IL151" s="4"/>
      <c r="IM151" s="4"/>
    </row>
    <row r="152" spans="1:247" s="31" customFormat="1" ht="15" customHeight="1" x14ac:dyDescent="0.2">
      <c r="A152" s="312" t="s">
        <v>154</v>
      </c>
      <c r="B152" s="313"/>
      <c r="C152" s="313"/>
      <c r="D152" s="313"/>
      <c r="E152" s="313"/>
      <c r="F152" s="313"/>
      <c r="G152" s="313"/>
      <c r="H152" s="313"/>
      <c r="I152" s="313"/>
      <c r="J152" s="314"/>
      <c r="K152" s="293" t="s">
        <v>411</v>
      </c>
      <c r="L152" s="293" t="s">
        <v>481</v>
      </c>
      <c r="M152" s="293" t="s">
        <v>482</v>
      </c>
      <c r="N152" s="293" t="s">
        <v>483</v>
      </c>
      <c r="O152" s="310" t="s">
        <v>485</v>
      </c>
      <c r="IH152" s="32"/>
    </row>
    <row r="153" spans="1:247" s="31" customFormat="1" ht="52.9" customHeight="1" x14ac:dyDescent="0.2">
      <c r="A153" s="315"/>
      <c r="B153" s="316"/>
      <c r="C153" s="316"/>
      <c r="D153" s="316"/>
      <c r="E153" s="316"/>
      <c r="F153" s="316"/>
      <c r="G153" s="316"/>
      <c r="H153" s="316"/>
      <c r="I153" s="316"/>
      <c r="J153" s="317"/>
      <c r="K153" s="294"/>
      <c r="L153" s="294"/>
      <c r="M153" s="294"/>
      <c r="N153" s="294"/>
      <c r="O153" s="311"/>
      <c r="IH153" s="32"/>
    </row>
    <row r="154" spans="1:247" s="31" customFormat="1" ht="15" customHeight="1" x14ac:dyDescent="0.2">
      <c r="A154" s="285" t="s">
        <v>3</v>
      </c>
      <c r="B154" s="286"/>
      <c r="C154" s="286"/>
      <c r="D154" s="286"/>
      <c r="E154" s="286"/>
      <c r="F154" s="286"/>
      <c r="G154" s="286"/>
      <c r="H154" s="286"/>
      <c r="I154" s="286"/>
      <c r="J154" s="318"/>
      <c r="K154" s="226" t="s">
        <v>4</v>
      </c>
      <c r="L154" s="226" t="s">
        <v>5</v>
      </c>
      <c r="M154" s="226" t="s">
        <v>412</v>
      </c>
      <c r="N154" s="226" t="s">
        <v>459</v>
      </c>
      <c r="O154" s="227" t="s">
        <v>484</v>
      </c>
      <c r="IH154" s="32"/>
    </row>
    <row r="155" spans="1:247" ht="17.25" customHeight="1" x14ac:dyDescent="0.2">
      <c r="A155" s="105"/>
      <c r="B155" s="106"/>
      <c r="C155" s="108">
        <v>422</v>
      </c>
      <c r="D155" s="297" t="s">
        <v>360</v>
      </c>
      <c r="E155" s="297"/>
      <c r="F155" s="297"/>
      <c r="G155" s="297"/>
      <c r="H155" s="297"/>
      <c r="I155" s="297"/>
      <c r="J155" s="298"/>
      <c r="K155" s="109">
        <f t="shared" ref="K155:M155" si="54">K156+K157+K158+K159</f>
        <v>21236</v>
      </c>
      <c r="L155" s="109">
        <f t="shared" ref="L155" si="55">L156+L157+L158+L159</f>
        <v>21236</v>
      </c>
      <c r="M155" s="109">
        <f t="shared" si="54"/>
        <v>21236</v>
      </c>
      <c r="N155" s="109">
        <f t="shared" ref="N155" si="56">N156+N157+N158+N159</f>
        <v>21236</v>
      </c>
      <c r="O155" s="111">
        <f t="shared" si="50"/>
        <v>100</v>
      </c>
      <c r="P155" s="5"/>
      <c r="Q155" s="5"/>
      <c r="IH155" s="4"/>
      <c r="II155" s="4"/>
      <c r="IJ155" s="4"/>
      <c r="IK155" s="4"/>
      <c r="IL155" s="4"/>
      <c r="IM155" s="4"/>
    </row>
    <row r="156" spans="1:247" ht="17.25" customHeight="1" x14ac:dyDescent="0.2">
      <c r="A156" s="105"/>
      <c r="B156" s="106"/>
      <c r="C156" s="108"/>
      <c r="D156" s="108">
        <v>4221</v>
      </c>
      <c r="E156" s="298" t="s">
        <v>361</v>
      </c>
      <c r="F156" s="352"/>
      <c r="G156" s="352"/>
      <c r="H156" s="352"/>
      <c r="I156" s="352"/>
      <c r="J156" s="352"/>
      <c r="K156" s="109">
        <v>21236</v>
      </c>
      <c r="L156" s="109">
        <v>21236</v>
      </c>
      <c r="M156" s="109">
        <v>21236</v>
      </c>
      <c r="N156" s="109">
        <v>21236</v>
      </c>
      <c r="O156" s="100">
        <f t="shared" si="50"/>
        <v>100</v>
      </c>
      <c r="P156" s="5"/>
      <c r="Q156" s="5"/>
      <c r="IH156" s="4"/>
      <c r="II156" s="4"/>
      <c r="IJ156" s="4"/>
      <c r="IK156" s="4"/>
      <c r="IL156" s="4"/>
      <c r="IM156" s="4"/>
    </row>
    <row r="157" spans="1:247" ht="17.25" customHeight="1" x14ac:dyDescent="0.2">
      <c r="A157" s="105"/>
      <c r="B157" s="106"/>
      <c r="C157" s="108"/>
      <c r="D157" s="108">
        <v>4222</v>
      </c>
      <c r="E157" s="298" t="s">
        <v>176</v>
      </c>
      <c r="F157" s="352"/>
      <c r="G157" s="352"/>
      <c r="H157" s="352"/>
      <c r="I157" s="352"/>
      <c r="J157" s="352"/>
      <c r="K157" s="109"/>
      <c r="L157" s="109"/>
      <c r="M157" s="109"/>
      <c r="N157" s="109"/>
      <c r="O157" s="100" t="str">
        <f t="shared" si="50"/>
        <v>-</v>
      </c>
      <c r="P157" s="5"/>
      <c r="Q157" s="5"/>
      <c r="IH157" s="4"/>
      <c r="II157" s="4"/>
      <c r="IJ157" s="4"/>
      <c r="IK157" s="4"/>
      <c r="IL157" s="4"/>
      <c r="IM157" s="4"/>
    </row>
    <row r="158" spans="1:247" ht="17.25" customHeight="1" x14ac:dyDescent="0.2">
      <c r="A158" s="96"/>
      <c r="B158" s="101"/>
      <c r="C158" s="102"/>
      <c r="D158" s="102">
        <v>4223</v>
      </c>
      <c r="E158" s="296" t="s">
        <v>177</v>
      </c>
      <c r="F158" s="319"/>
      <c r="G158" s="319"/>
      <c r="H158" s="319"/>
      <c r="I158" s="319"/>
      <c r="J158" s="319"/>
      <c r="K158" s="99"/>
      <c r="L158" s="99"/>
      <c r="M158" s="99"/>
      <c r="N158" s="99"/>
      <c r="O158" s="100" t="str">
        <f t="shared" si="50"/>
        <v>-</v>
      </c>
      <c r="P158" s="5"/>
      <c r="Q158" s="5"/>
      <c r="IH158" s="4"/>
      <c r="II158" s="4"/>
      <c r="IJ158" s="4"/>
      <c r="IK158" s="4"/>
      <c r="IL158" s="4"/>
      <c r="IM158" s="4"/>
    </row>
    <row r="159" spans="1:247" ht="17.25" customHeight="1" x14ac:dyDescent="0.2">
      <c r="A159" s="96"/>
      <c r="B159" s="101"/>
      <c r="C159" s="102"/>
      <c r="D159" s="102">
        <v>4224</v>
      </c>
      <c r="E159" s="296" t="s">
        <v>178</v>
      </c>
      <c r="F159" s="319"/>
      <c r="G159" s="319"/>
      <c r="H159" s="319"/>
      <c r="I159" s="319"/>
      <c r="J159" s="319"/>
      <c r="K159" s="99"/>
      <c r="L159" s="99"/>
      <c r="M159" s="99"/>
      <c r="N159" s="99"/>
      <c r="O159" s="100" t="str">
        <f t="shared" si="50"/>
        <v>-</v>
      </c>
      <c r="P159" s="5"/>
      <c r="Q159" s="5"/>
      <c r="IK159" s="4"/>
      <c r="IL159" s="4"/>
      <c r="IM159" s="4"/>
    </row>
    <row r="160" spans="1:247" ht="17.25" customHeight="1" x14ac:dyDescent="0.2">
      <c r="A160" s="96"/>
      <c r="B160" s="101"/>
      <c r="C160" s="102">
        <v>423</v>
      </c>
      <c r="D160" s="295" t="s">
        <v>179</v>
      </c>
      <c r="E160" s="295"/>
      <c r="F160" s="295"/>
      <c r="G160" s="295"/>
      <c r="H160" s="295"/>
      <c r="I160" s="295"/>
      <c r="J160" s="296"/>
      <c r="K160" s="99">
        <f t="shared" ref="K160:M160" si="57">K161+K162+K163+K164</f>
        <v>0</v>
      </c>
      <c r="L160" s="99">
        <f t="shared" ref="L160" si="58">L161+L162+L163+L164</f>
        <v>0</v>
      </c>
      <c r="M160" s="99">
        <f t="shared" si="57"/>
        <v>0</v>
      </c>
      <c r="N160" s="99">
        <f t="shared" ref="N160" si="59">N161+N162+N163+N164</f>
        <v>0</v>
      </c>
      <c r="O160" s="100" t="str">
        <f t="shared" si="50"/>
        <v>-</v>
      </c>
      <c r="P160" s="5"/>
      <c r="Q160" s="5"/>
      <c r="IH160" s="4"/>
      <c r="II160" s="4"/>
      <c r="IJ160" s="4"/>
      <c r="IK160" s="4"/>
      <c r="IL160" s="4"/>
      <c r="IM160" s="4"/>
    </row>
    <row r="161" spans="1:242" s="31" customFormat="1" ht="17.25" customHeight="1" x14ac:dyDescent="0.2">
      <c r="A161" s="96"/>
      <c r="B161" s="101"/>
      <c r="C161" s="102"/>
      <c r="D161" s="102">
        <v>4231</v>
      </c>
      <c r="E161" s="296" t="s">
        <v>180</v>
      </c>
      <c r="F161" s="319"/>
      <c r="G161" s="319"/>
      <c r="H161" s="319"/>
      <c r="I161" s="319"/>
      <c r="J161" s="319"/>
      <c r="K161" s="99"/>
      <c r="L161" s="99"/>
      <c r="M161" s="99"/>
      <c r="N161" s="99"/>
      <c r="O161" s="100" t="str">
        <f t="shared" si="50"/>
        <v>-</v>
      </c>
      <c r="IH161" s="32"/>
    </row>
    <row r="162" spans="1:242" s="31" customFormat="1" ht="17.25" customHeight="1" x14ac:dyDescent="0.2">
      <c r="A162" s="96"/>
      <c r="B162" s="101"/>
      <c r="C162" s="102"/>
      <c r="D162" s="102">
        <v>4232</v>
      </c>
      <c r="E162" s="296" t="s">
        <v>176</v>
      </c>
      <c r="F162" s="319"/>
      <c r="G162" s="319"/>
      <c r="H162" s="319"/>
      <c r="I162" s="319"/>
      <c r="J162" s="319"/>
      <c r="K162" s="99"/>
      <c r="L162" s="99"/>
      <c r="M162" s="99"/>
      <c r="N162" s="99"/>
      <c r="O162" s="100" t="str">
        <f t="shared" si="50"/>
        <v>-</v>
      </c>
      <c r="IH162" s="32"/>
    </row>
    <row r="163" spans="1:242" s="31" customFormat="1" ht="17.25" customHeight="1" x14ac:dyDescent="0.2">
      <c r="A163" s="96"/>
      <c r="B163" s="101"/>
      <c r="C163" s="102"/>
      <c r="D163" s="102">
        <v>4233</v>
      </c>
      <c r="E163" s="296" t="s">
        <v>177</v>
      </c>
      <c r="F163" s="319"/>
      <c r="G163" s="319"/>
      <c r="H163" s="319"/>
      <c r="I163" s="319"/>
      <c r="J163" s="319"/>
      <c r="K163" s="99"/>
      <c r="L163" s="99"/>
      <c r="M163" s="99"/>
      <c r="N163" s="99"/>
      <c r="O163" s="100" t="str">
        <f t="shared" si="50"/>
        <v>-</v>
      </c>
      <c r="IH163" s="32"/>
    </row>
    <row r="164" spans="1:242" s="31" customFormat="1" ht="17.25" customHeight="1" x14ac:dyDescent="0.2">
      <c r="A164" s="96"/>
      <c r="B164" s="101"/>
      <c r="C164" s="102"/>
      <c r="D164" s="102">
        <v>4234</v>
      </c>
      <c r="E164" s="296" t="s">
        <v>178</v>
      </c>
      <c r="F164" s="319"/>
      <c r="G164" s="319"/>
      <c r="H164" s="319"/>
      <c r="I164" s="319"/>
      <c r="J164" s="319"/>
      <c r="K164" s="99"/>
      <c r="L164" s="99"/>
      <c r="M164" s="99"/>
      <c r="N164" s="99"/>
      <c r="O164" s="100" t="str">
        <f t="shared" si="50"/>
        <v>-</v>
      </c>
      <c r="IH164" s="32"/>
    </row>
    <row r="165" spans="1:242" s="31" customFormat="1" ht="17.25" customHeight="1" x14ac:dyDescent="0.2">
      <c r="A165" s="105"/>
      <c r="B165" s="110"/>
      <c r="C165" s="108">
        <v>424</v>
      </c>
      <c r="D165" s="297" t="s">
        <v>181</v>
      </c>
      <c r="E165" s="297"/>
      <c r="F165" s="297"/>
      <c r="G165" s="297"/>
      <c r="H165" s="297"/>
      <c r="I165" s="297"/>
      <c r="J165" s="298"/>
      <c r="K165" s="109">
        <f t="shared" ref="K165:M165" si="60">K166+K169+K170+K171</f>
        <v>0</v>
      </c>
      <c r="L165" s="109">
        <f t="shared" ref="L165" si="61">L166+L169+L170+L171</f>
        <v>0</v>
      </c>
      <c r="M165" s="109">
        <f t="shared" si="60"/>
        <v>0</v>
      </c>
      <c r="N165" s="109">
        <f t="shared" ref="N165" si="62">N166+N169+N170+N171</f>
        <v>0</v>
      </c>
      <c r="O165" s="111" t="str">
        <f t="shared" ref="O165:O204" si="63">IF(K165&gt;0,IF(L165/K165&gt;=100,"&gt;&gt;100",L165/K165*100),"-")</f>
        <v>-</v>
      </c>
      <c r="IH165" s="32"/>
    </row>
    <row r="166" spans="1:242" s="31" customFormat="1" ht="17.25" customHeight="1" x14ac:dyDescent="0.2">
      <c r="A166" s="96"/>
      <c r="B166" s="112"/>
      <c r="C166" s="102"/>
      <c r="D166" s="102">
        <v>4241</v>
      </c>
      <c r="E166" s="296" t="s">
        <v>180</v>
      </c>
      <c r="F166" s="319"/>
      <c r="G166" s="319"/>
      <c r="H166" s="319"/>
      <c r="I166" s="319"/>
      <c r="J166" s="319"/>
      <c r="K166" s="99">
        <f t="shared" ref="K166" si="64">SUM(K167:K168)</f>
        <v>0</v>
      </c>
      <c r="L166" s="99">
        <f t="shared" ref="L166:M166" si="65">SUM(L167:L168)</f>
        <v>0</v>
      </c>
      <c r="M166" s="99">
        <f t="shared" si="65"/>
        <v>0</v>
      </c>
      <c r="N166" s="99">
        <f t="shared" ref="N166" si="66">SUM(N167:N168)</f>
        <v>0</v>
      </c>
      <c r="O166" s="100" t="str">
        <f t="shared" si="63"/>
        <v>-</v>
      </c>
      <c r="IH166" s="32"/>
    </row>
    <row r="167" spans="1:242" s="31" customFormat="1" ht="17.25" customHeight="1" x14ac:dyDescent="0.2">
      <c r="A167" s="96"/>
      <c r="B167" s="112"/>
      <c r="C167" s="102"/>
      <c r="D167" s="102"/>
      <c r="E167" s="41">
        <v>42411</v>
      </c>
      <c r="F167" s="295" t="s">
        <v>182</v>
      </c>
      <c r="G167" s="295"/>
      <c r="H167" s="295"/>
      <c r="I167" s="295"/>
      <c r="J167" s="296"/>
      <c r="K167" s="99"/>
      <c r="L167" s="99"/>
      <c r="M167" s="99"/>
      <c r="N167" s="99"/>
      <c r="O167" s="100" t="str">
        <f t="shared" si="63"/>
        <v>-</v>
      </c>
      <c r="IH167" s="32"/>
    </row>
    <row r="168" spans="1:242" s="31" customFormat="1" ht="17.25" customHeight="1" x14ac:dyDescent="0.2">
      <c r="A168" s="96"/>
      <c r="B168" s="112"/>
      <c r="C168" s="102"/>
      <c r="D168" s="102"/>
      <c r="E168" s="41">
        <v>42412</v>
      </c>
      <c r="F168" s="295" t="s">
        <v>183</v>
      </c>
      <c r="G168" s="295"/>
      <c r="H168" s="295"/>
      <c r="I168" s="295"/>
      <c r="J168" s="296"/>
      <c r="K168" s="99"/>
      <c r="L168" s="99"/>
      <c r="M168" s="99"/>
      <c r="N168" s="99"/>
      <c r="O168" s="100" t="str">
        <f t="shared" si="63"/>
        <v>-</v>
      </c>
      <c r="IH168" s="32"/>
    </row>
    <row r="169" spans="1:242" s="31" customFormat="1" ht="17.25" customHeight="1" x14ac:dyDescent="0.2">
      <c r="A169" s="96"/>
      <c r="B169" s="112"/>
      <c r="C169" s="102"/>
      <c r="D169" s="102">
        <v>4242</v>
      </c>
      <c r="E169" s="296" t="s">
        <v>176</v>
      </c>
      <c r="F169" s="319"/>
      <c r="G169" s="319"/>
      <c r="H169" s="319"/>
      <c r="I169" s="319"/>
      <c r="J169" s="319"/>
      <c r="K169" s="99"/>
      <c r="L169" s="99"/>
      <c r="M169" s="99"/>
      <c r="N169" s="99"/>
      <c r="O169" s="100" t="str">
        <f t="shared" si="63"/>
        <v>-</v>
      </c>
      <c r="IH169" s="32"/>
    </row>
    <row r="170" spans="1:242" s="31" customFormat="1" ht="17.25" customHeight="1" x14ac:dyDescent="0.2">
      <c r="A170" s="96"/>
      <c r="B170" s="112"/>
      <c r="C170" s="102"/>
      <c r="D170" s="102">
        <v>4243</v>
      </c>
      <c r="E170" s="296" t="s">
        <v>177</v>
      </c>
      <c r="F170" s="319"/>
      <c r="G170" s="319"/>
      <c r="H170" s="319"/>
      <c r="I170" s="319"/>
      <c r="J170" s="319"/>
      <c r="K170" s="99"/>
      <c r="L170" s="99"/>
      <c r="M170" s="99"/>
      <c r="N170" s="99"/>
      <c r="O170" s="100" t="str">
        <f t="shared" si="63"/>
        <v>-</v>
      </c>
      <c r="IH170" s="32"/>
    </row>
    <row r="171" spans="1:242" s="31" customFormat="1" ht="17.25" customHeight="1" x14ac:dyDescent="0.2">
      <c r="A171" s="96"/>
      <c r="B171" s="112"/>
      <c r="C171" s="102"/>
      <c r="D171" s="102">
        <v>4244</v>
      </c>
      <c r="E171" s="296" t="s">
        <v>178</v>
      </c>
      <c r="F171" s="319"/>
      <c r="G171" s="319"/>
      <c r="H171" s="319"/>
      <c r="I171" s="319"/>
      <c r="J171" s="319"/>
      <c r="K171" s="99"/>
      <c r="L171" s="99"/>
      <c r="M171" s="99"/>
      <c r="N171" s="99"/>
      <c r="O171" s="100" t="str">
        <f t="shared" si="63"/>
        <v>-</v>
      </c>
      <c r="IH171" s="32"/>
    </row>
    <row r="172" spans="1:242" s="31" customFormat="1" ht="17.25" customHeight="1" x14ac:dyDescent="0.2">
      <c r="A172" s="105"/>
      <c r="B172" s="110"/>
      <c r="C172" s="108">
        <v>425</v>
      </c>
      <c r="D172" s="297" t="s">
        <v>184</v>
      </c>
      <c r="E172" s="297"/>
      <c r="F172" s="297"/>
      <c r="G172" s="297"/>
      <c r="H172" s="297"/>
      <c r="I172" s="297"/>
      <c r="J172" s="298"/>
      <c r="K172" s="109">
        <f>K173+K174+K180+K181+K189+K190+K196+K205+K206</f>
        <v>1199107</v>
      </c>
      <c r="L172" s="109">
        <f>L173+L174+L180+L181+L189+L190+L196+L205+L206</f>
        <v>1031606</v>
      </c>
      <c r="M172" s="109">
        <f>M173+M174+M180+M181+M189+M190+M196+M205+M206</f>
        <v>1042138</v>
      </c>
      <c r="N172" s="109">
        <f>N173+N174+N180+N181+N189+N190+N196+N205+N206</f>
        <v>969438</v>
      </c>
      <c r="O172" s="111">
        <f t="shared" si="63"/>
        <v>86.031188209225689</v>
      </c>
      <c r="IH172" s="32"/>
    </row>
    <row r="173" spans="1:242" s="31" customFormat="1" ht="17.25" customHeight="1" x14ac:dyDescent="0.2">
      <c r="A173" s="113"/>
      <c r="B173" s="114"/>
      <c r="C173" s="115"/>
      <c r="D173" s="116">
        <v>4251</v>
      </c>
      <c r="E173" s="296" t="s">
        <v>185</v>
      </c>
      <c r="F173" s="319"/>
      <c r="G173" s="319"/>
      <c r="H173" s="319"/>
      <c r="I173" s="319"/>
      <c r="J173" s="339"/>
      <c r="K173" s="117">
        <v>21236</v>
      </c>
      <c r="L173" s="117">
        <v>21236</v>
      </c>
      <c r="M173" s="117">
        <v>21236</v>
      </c>
      <c r="N173" s="117">
        <v>21236</v>
      </c>
      <c r="O173" s="100">
        <f t="shared" si="63"/>
        <v>100</v>
      </c>
      <c r="IH173" s="32"/>
    </row>
    <row r="174" spans="1:242" s="31" customFormat="1" ht="17.25" customHeight="1" x14ac:dyDescent="0.2">
      <c r="A174" s="96"/>
      <c r="B174" s="112"/>
      <c r="C174" s="102"/>
      <c r="D174" s="102">
        <v>4252</v>
      </c>
      <c r="E174" s="295" t="s">
        <v>186</v>
      </c>
      <c r="F174" s="295"/>
      <c r="G174" s="295"/>
      <c r="H174" s="295"/>
      <c r="I174" s="295"/>
      <c r="J174" s="296"/>
      <c r="K174" s="99">
        <f t="shared" ref="K174" si="67">SUM(K175:K177)</f>
        <v>746590</v>
      </c>
      <c r="L174" s="99">
        <f t="shared" ref="L174:M174" si="68">SUM(L175:L177)</f>
        <v>559085</v>
      </c>
      <c r="M174" s="99">
        <f t="shared" si="68"/>
        <v>546000</v>
      </c>
      <c r="N174" s="99">
        <f t="shared" ref="N174" si="69">SUM(N175:N177)</f>
        <v>476500</v>
      </c>
      <c r="O174" s="100">
        <f t="shared" si="63"/>
        <v>74.885144456796908</v>
      </c>
      <c r="IH174" s="32"/>
    </row>
    <row r="175" spans="1:242" s="31" customFormat="1" ht="17.25" customHeight="1" x14ac:dyDescent="0.2">
      <c r="A175" s="96"/>
      <c r="B175" s="112"/>
      <c r="C175" s="102"/>
      <c r="D175" s="104"/>
      <c r="E175" s="102">
        <v>42521</v>
      </c>
      <c r="F175" s="295" t="s">
        <v>187</v>
      </c>
      <c r="G175" s="295"/>
      <c r="H175" s="295"/>
      <c r="I175" s="295"/>
      <c r="J175" s="296"/>
      <c r="K175" s="99">
        <v>14835</v>
      </c>
      <c r="L175" s="99">
        <v>15045</v>
      </c>
      <c r="M175" s="99">
        <v>16000</v>
      </c>
      <c r="N175" s="99">
        <v>16500</v>
      </c>
      <c r="O175" s="100">
        <f t="shared" si="63"/>
        <v>101.41557128412538</v>
      </c>
      <c r="IH175" s="32"/>
    </row>
    <row r="176" spans="1:242" s="31" customFormat="1" ht="17.25" customHeight="1" x14ac:dyDescent="0.2">
      <c r="A176" s="96"/>
      <c r="B176" s="112"/>
      <c r="C176" s="102"/>
      <c r="D176" s="104"/>
      <c r="E176" s="102">
        <v>42522</v>
      </c>
      <c r="F176" s="295" t="s">
        <v>188</v>
      </c>
      <c r="G176" s="295"/>
      <c r="H176" s="295"/>
      <c r="I176" s="295"/>
      <c r="J176" s="296"/>
      <c r="K176" s="99">
        <v>40143</v>
      </c>
      <c r="L176" s="99">
        <v>43318</v>
      </c>
      <c r="M176" s="99">
        <v>44000</v>
      </c>
      <c r="N176" s="99">
        <v>44000</v>
      </c>
      <c r="O176" s="100">
        <f t="shared" si="63"/>
        <v>107.90922452233266</v>
      </c>
      <c r="IH176" s="32"/>
    </row>
    <row r="177" spans="1:242" s="31" customFormat="1" ht="17.25" customHeight="1" x14ac:dyDescent="0.2">
      <c r="A177" s="96"/>
      <c r="B177" s="112"/>
      <c r="C177" s="102"/>
      <c r="D177" s="104"/>
      <c r="E177" s="102">
        <v>42523</v>
      </c>
      <c r="F177" s="295" t="s">
        <v>189</v>
      </c>
      <c r="G177" s="295"/>
      <c r="H177" s="295"/>
      <c r="I177" s="295"/>
      <c r="J177" s="296"/>
      <c r="K177" s="99">
        <f t="shared" ref="K177:M177" si="70">K178+K179</f>
        <v>691612</v>
      </c>
      <c r="L177" s="99">
        <f t="shared" ref="L177" si="71">L178+L179</f>
        <v>500722</v>
      </c>
      <c r="M177" s="99">
        <f t="shared" si="70"/>
        <v>486000</v>
      </c>
      <c r="N177" s="99">
        <f t="shared" ref="N177" si="72">N178+N179</f>
        <v>416000</v>
      </c>
      <c r="O177" s="100">
        <f t="shared" si="63"/>
        <v>72.399264327397432</v>
      </c>
      <c r="IH177" s="32"/>
    </row>
    <row r="178" spans="1:242" s="31" customFormat="1" ht="17.25" customHeight="1" x14ac:dyDescent="0.2">
      <c r="A178" s="96"/>
      <c r="B178" s="112"/>
      <c r="C178" s="102"/>
      <c r="D178" s="104"/>
      <c r="E178" s="102"/>
      <c r="F178" s="98">
        <v>425231</v>
      </c>
      <c r="G178" s="296" t="s">
        <v>190</v>
      </c>
      <c r="H178" s="319"/>
      <c r="I178" s="319"/>
      <c r="J178" s="319"/>
      <c r="K178" s="99">
        <v>681658</v>
      </c>
      <c r="L178" s="99">
        <v>494722</v>
      </c>
      <c r="M178" s="99">
        <v>480000</v>
      </c>
      <c r="N178" s="99">
        <v>410000</v>
      </c>
      <c r="O178" s="100">
        <f t="shared" si="63"/>
        <v>72.576277253402736</v>
      </c>
      <c r="IH178" s="32"/>
    </row>
    <row r="179" spans="1:242" s="31" customFormat="1" ht="17.25" customHeight="1" x14ac:dyDescent="0.2">
      <c r="A179" s="96"/>
      <c r="B179" s="112"/>
      <c r="C179" s="102"/>
      <c r="D179" s="104"/>
      <c r="E179" s="102"/>
      <c r="F179" s="98">
        <v>425232</v>
      </c>
      <c r="G179" s="296" t="s">
        <v>191</v>
      </c>
      <c r="H179" s="319"/>
      <c r="I179" s="319"/>
      <c r="J179" s="319"/>
      <c r="K179" s="99">
        <v>9954</v>
      </c>
      <c r="L179" s="99">
        <v>6000</v>
      </c>
      <c r="M179" s="99">
        <v>6000</v>
      </c>
      <c r="N179" s="99">
        <v>6000</v>
      </c>
      <c r="O179" s="100">
        <f t="shared" si="63"/>
        <v>60.277275467148883</v>
      </c>
      <c r="IH179" s="32"/>
    </row>
    <row r="180" spans="1:242" s="31" customFormat="1" ht="17.25" customHeight="1" x14ac:dyDescent="0.2">
      <c r="A180" s="105"/>
      <c r="B180" s="110"/>
      <c r="C180" s="108"/>
      <c r="D180" s="108">
        <v>4253</v>
      </c>
      <c r="E180" s="297" t="s">
        <v>192</v>
      </c>
      <c r="F180" s="297"/>
      <c r="G180" s="297"/>
      <c r="H180" s="297"/>
      <c r="I180" s="297"/>
      <c r="J180" s="298"/>
      <c r="K180" s="109">
        <v>37820</v>
      </c>
      <c r="L180" s="109">
        <v>37820</v>
      </c>
      <c r="M180" s="109">
        <v>40000</v>
      </c>
      <c r="N180" s="109">
        <v>42000</v>
      </c>
      <c r="O180" s="100">
        <f t="shared" si="63"/>
        <v>100</v>
      </c>
      <c r="IH180" s="32"/>
    </row>
    <row r="181" spans="1:242" s="31" customFormat="1" ht="17.25" customHeight="1" x14ac:dyDescent="0.2">
      <c r="A181" s="96"/>
      <c r="B181" s="112"/>
      <c r="C181" s="102"/>
      <c r="D181" s="102">
        <v>4254</v>
      </c>
      <c r="E181" s="295" t="s">
        <v>193</v>
      </c>
      <c r="F181" s="295"/>
      <c r="G181" s="295"/>
      <c r="H181" s="295"/>
      <c r="I181" s="295"/>
      <c r="J181" s="296"/>
      <c r="K181" s="99">
        <f t="shared" ref="K181:M181" si="73">SUM(K182:K188)</f>
        <v>98993</v>
      </c>
      <c r="L181" s="99">
        <f t="shared" ref="L181" si="74">SUM(L182:L188)</f>
        <v>98993</v>
      </c>
      <c r="M181" s="99">
        <f t="shared" si="73"/>
        <v>101175</v>
      </c>
      <c r="N181" s="99">
        <f t="shared" ref="N181" si="75">SUM(N182:N188)</f>
        <v>101175</v>
      </c>
      <c r="O181" s="100">
        <f t="shared" si="63"/>
        <v>100</v>
      </c>
      <c r="IH181" s="32"/>
    </row>
    <row r="182" spans="1:242" s="31" customFormat="1" ht="17.25" customHeight="1" x14ac:dyDescent="0.2">
      <c r="A182" s="96"/>
      <c r="B182" s="112"/>
      <c r="C182" s="102"/>
      <c r="D182" s="104"/>
      <c r="E182" s="102">
        <v>42541</v>
      </c>
      <c r="F182" s="295" t="s">
        <v>61</v>
      </c>
      <c r="G182" s="295"/>
      <c r="H182" s="295"/>
      <c r="I182" s="295"/>
      <c r="J182" s="296"/>
      <c r="K182" s="99">
        <v>38000</v>
      </c>
      <c r="L182" s="99">
        <v>38000</v>
      </c>
      <c r="M182" s="99">
        <v>40000</v>
      </c>
      <c r="N182" s="99">
        <v>40000</v>
      </c>
      <c r="O182" s="100">
        <f t="shared" si="63"/>
        <v>100</v>
      </c>
      <c r="IH182" s="32"/>
    </row>
    <row r="183" spans="1:242" s="31" customFormat="1" ht="17.25" customHeight="1" x14ac:dyDescent="0.2">
      <c r="A183" s="96"/>
      <c r="B183" s="112"/>
      <c r="C183" s="102"/>
      <c r="D183" s="104"/>
      <c r="E183" s="102">
        <v>42542</v>
      </c>
      <c r="F183" s="295" t="s">
        <v>194</v>
      </c>
      <c r="G183" s="295"/>
      <c r="H183" s="295"/>
      <c r="I183" s="295"/>
      <c r="J183" s="296"/>
      <c r="K183" s="99">
        <v>27208</v>
      </c>
      <c r="L183" s="99">
        <v>27208</v>
      </c>
      <c r="M183" s="99">
        <v>27208</v>
      </c>
      <c r="N183" s="99">
        <v>27208</v>
      </c>
      <c r="O183" s="100">
        <f t="shared" si="63"/>
        <v>100</v>
      </c>
      <c r="IH183" s="32"/>
    </row>
    <row r="184" spans="1:242" s="31" customFormat="1" ht="17.25" customHeight="1" x14ac:dyDescent="0.2">
      <c r="A184" s="96"/>
      <c r="B184" s="112"/>
      <c r="C184" s="102"/>
      <c r="D184" s="104"/>
      <c r="E184" s="102" t="s">
        <v>195</v>
      </c>
      <c r="F184" s="295" t="s">
        <v>196</v>
      </c>
      <c r="G184" s="295"/>
      <c r="H184" s="295"/>
      <c r="I184" s="295"/>
      <c r="J184" s="296"/>
      <c r="K184" s="99">
        <v>3318</v>
      </c>
      <c r="L184" s="99">
        <v>3318</v>
      </c>
      <c r="M184" s="99">
        <v>3500</v>
      </c>
      <c r="N184" s="99">
        <v>3500</v>
      </c>
      <c r="O184" s="100">
        <f t="shared" si="63"/>
        <v>100</v>
      </c>
      <c r="IH184" s="32"/>
    </row>
    <row r="185" spans="1:242" s="31" customFormat="1" ht="17.25" customHeight="1" x14ac:dyDescent="0.2">
      <c r="A185" s="96"/>
      <c r="B185" s="112"/>
      <c r="C185" s="102"/>
      <c r="D185" s="104"/>
      <c r="E185" s="102" t="s">
        <v>197</v>
      </c>
      <c r="F185" s="295" t="s">
        <v>198</v>
      </c>
      <c r="G185" s="295"/>
      <c r="H185" s="295"/>
      <c r="I185" s="295"/>
      <c r="J185" s="296"/>
      <c r="K185" s="99"/>
      <c r="L185" s="99"/>
      <c r="M185" s="99"/>
      <c r="N185" s="99"/>
      <c r="O185" s="100" t="str">
        <f t="shared" si="63"/>
        <v>-</v>
      </c>
      <c r="IH185" s="32"/>
    </row>
    <row r="186" spans="1:242" s="31" customFormat="1" ht="17.25" customHeight="1" x14ac:dyDescent="0.2">
      <c r="A186" s="96"/>
      <c r="B186" s="112"/>
      <c r="C186" s="102"/>
      <c r="D186" s="104"/>
      <c r="E186" s="102" t="s">
        <v>199</v>
      </c>
      <c r="F186" s="295" t="s">
        <v>200</v>
      </c>
      <c r="G186" s="295"/>
      <c r="H186" s="295"/>
      <c r="I186" s="295"/>
      <c r="J186" s="296"/>
      <c r="K186" s="99">
        <v>3922</v>
      </c>
      <c r="L186" s="99">
        <v>3922</v>
      </c>
      <c r="M186" s="99">
        <v>3922</v>
      </c>
      <c r="N186" s="99">
        <v>3922</v>
      </c>
      <c r="O186" s="100">
        <f t="shared" si="63"/>
        <v>100</v>
      </c>
      <c r="IH186" s="32"/>
    </row>
    <row r="187" spans="1:242" s="31" customFormat="1" ht="17.25" customHeight="1" x14ac:dyDescent="0.2">
      <c r="A187" s="96"/>
      <c r="B187" s="112"/>
      <c r="C187" s="102"/>
      <c r="D187" s="104"/>
      <c r="E187" s="102" t="s">
        <v>201</v>
      </c>
      <c r="F187" s="295" t="s">
        <v>202</v>
      </c>
      <c r="G187" s="295"/>
      <c r="H187" s="295"/>
      <c r="I187" s="295"/>
      <c r="J187" s="296"/>
      <c r="K187" s="99"/>
      <c r="L187" s="99"/>
      <c r="M187" s="99"/>
      <c r="N187" s="99"/>
      <c r="O187" s="100" t="str">
        <f t="shared" si="63"/>
        <v>-</v>
      </c>
      <c r="IH187" s="32"/>
    </row>
    <row r="188" spans="1:242" s="31" customFormat="1" ht="17.25" customHeight="1" x14ac:dyDescent="0.2">
      <c r="A188" s="96"/>
      <c r="B188" s="112"/>
      <c r="C188" s="102"/>
      <c r="D188" s="104"/>
      <c r="E188" s="102" t="s">
        <v>203</v>
      </c>
      <c r="F188" s="295" t="s">
        <v>204</v>
      </c>
      <c r="G188" s="295"/>
      <c r="H188" s="295"/>
      <c r="I188" s="295"/>
      <c r="J188" s="296"/>
      <c r="K188" s="99">
        <v>26545</v>
      </c>
      <c r="L188" s="99">
        <v>26545</v>
      </c>
      <c r="M188" s="99">
        <v>26545</v>
      </c>
      <c r="N188" s="99">
        <v>26545</v>
      </c>
      <c r="O188" s="100">
        <f t="shared" si="63"/>
        <v>100</v>
      </c>
      <c r="IH188" s="32"/>
    </row>
    <row r="189" spans="1:242" s="31" customFormat="1" ht="17.25" customHeight="1" x14ac:dyDescent="0.2">
      <c r="A189" s="96"/>
      <c r="B189" s="112"/>
      <c r="C189" s="102"/>
      <c r="D189" s="102">
        <v>4255</v>
      </c>
      <c r="E189" s="295" t="s">
        <v>205</v>
      </c>
      <c r="F189" s="295"/>
      <c r="G189" s="295"/>
      <c r="H189" s="295"/>
      <c r="I189" s="295"/>
      <c r="J189" s="296"/>
      <c r="K189" s="99">
        <v>25256</v>
      </c>
      <c r="L189" s="99">
        <v>38095</v>
      </c>
      <c r="M189" s="99">
        <v>38095</v>
      </c>
      <c r="N189" s="99">
        <v>38095</v>
      </c>
      <c r="O189" s="100">
        <f t="shared" si="63"/>
        <v>150.8354450427621</v>
      </c>
      <c r="IH189" s="32"/>
    </row>
    <row r="190" spans="1:242" s="31" customFormat="1" ht="17.25" customHeight="1" x14ac:dyDescent="0.2">
      <c r="A190" s="96"/>
      <c r="B190" s="112"/>
      <c r="C190" s="102"/>
      <c r="D190" s="102">
        <v>4256</v>
      </c>
      <c r="E190" s="296" t="s">
        <v>206</v>
      </c>
      <c r="F190" s="319"/>
      <c r="G190" s="319"/>
      <c r="H190" s="319"/>
      <c r="I190" s="319"/>
      <c r="J190" s="319"/>
      <c r="K190" s="99">
        <f t="shared" ref="K190:M190" si="76">SUM(K191:K192)</f>
        <v>12800</v>
      </c>
      <c r="L190" s="99">
        <f t="shared" ref="L190" si="77">SUM(L191:L192)</f>
        <v>14240</v>
      </c>
      <c r="M190" s="99">
        <f t="shared" si="76"/>
        <v>15000</v>
      </c>
      <c r="N190" s="99">
        <f t="shared" ref="N190" si="78">SUM(N191:N192)</f>
        <v>15800</v>
      </c>
      <c r="O190" s="100">
        <f t="shared" si="63"/>
        <v>111.25</v>
      </c>
      <c r="IH190" s="32"/>
    </row>
    <row r="191" spans="1:242" s="31" customFormat="1" ht="17.25" customHeight="1" x14ac:dyDescent="0.2">
      <c r="A191" s="96"/>
      <c r="B191" s="112"/>
      <c r="C191" s="102"/>
      <c r="D191" s="102"/>
      <c r="E191" s="41">
        <v>42561</v>
      </c>
      <c r="F191" s="319" t="s">
        <v>207</v>
      </c>
      <c r="G191" s="320"/>
      <c r="H191" s="320"/>
      <c r="I191" s="320"/>
      <c r="J191" s="321"/>
      <c r="K191" s="99"/>
      <c r="L191" s="99"/>
      <c r="M191" s="99"/>
      <c r="N191" s="99"/>
      <c r="O191" s="100" t="str">
        <f t="shared" si="63"/>
        <v>-</v>
      </c>
      <c r="IH191" s="32"/>
    </row>
    <row r="192" spans="1:242" s="31" customFormat="1" ht="17.25" customHeight="1" thickBot="1" x14ac:dyDescent="0.25">
      <c r="A192" s="96"/>
      <c r="B192" s="112"/>
      <c r="C192" s="102"/>
      <c r="D192" s="102"/>
      <c r="E192" s="41">
        <v>42562</v>
      </c>
      <c r="F192" s="319" t="s">
        <v>208</v>
      </c>
      <c r="G192" s="320"/>
      <c r="H192" s="320"/>
      <c r="I192" s="320"/>
      <c r="J192" s="321"/>
      <c r="K192" s="99">
        <v>12800</v>
      </c>
      <c r="L192" s="99">
        <v>14240</v>
      </c>
      <c r="M192" s="99">
        <v>15000</v>
      </c>
      <c r="N192" s="99">
        <v>15800</v>
      </c>
      <c r="O192" s="100">
        <f t="shared" si="63"/>
        <v>111.25</v>
      </c>
      <c r="IH192" s="32"/>
    </row>
    <row r="193" spans="1:242" s="31" customFormat="1" ht="15" customHeight="1" x14ac:dyDescent="0.2">
      <c r="A193" s="287" t="s">
        <v>460</v>
      </c>
      <c r="B193" s="288"/>
      <c r="C193" s="288"/>
      <c r="D193" s="288"/>
      <c r="E193" s="288"/>
      <c r="F193" s="288"/>
      <c r="G193" s="288"/>
      <c r="H193" s="288"/>
      <c r="I193" s="288"/>
      <c r="J193" s="289"/>
      <c r="K193" s="293" t="s">
        <v>411</v>
      </c>
      <c r="L193" s="293" t="s">
        <v>481</v>
      </c>
      <c r="M193" s="293" t="s">
        <v>482</v>
      </c>
      <c r="N193" s="293" t="s">
        <v>483</v>
      </c>
      <c r="O193" s="310" t="s">
        <v>485</v>
      </c>
      <c r="IH193" s="32"/>
    </row>
    <row r="194" spans="1:242" s="31" customFormat="1" ht="52.9" customHeight="1" x14ac:dyDescent="0.2">
      <c r="A194" s="290"/>
      <c r="B194" s="291"/>
      <c r="C194" s="291"/>
      <c r="D194" s="291"/>
      <c r="E194" s="291"/>
      <c r="F194" s="291"/>
      <c r="G194" s="291"/>
      <c r="H194" s="291"/>
      <c r="I194" s="291"/>
      <c r="J194" s="292"/>
      <c r="K194" s="294"/>
      <c r="L194" s="294"/>
      <c r="M194" s="294"/>
      <c r="N194" s="294"/>
      <c r="O194" s="311"/>
      <c r="IH194" s="32"/>
    </row>
    <row r="195" spans="1:242" s="31" customFormat="1" ht="15" customHeight="1" x14ac:dyDescent="0.2">
      <c r="A195" s="285" t="s">
        <v>3</v>
      </c>
      <c r="B195" s="286"/>
      <c r="C195" s="286"/>
      <c r="D195" s="286"/>
      <c r="E195" s="286"/>
      <c r="F195" s="286"/>
      <c r="G195" s="286"/>
      <c r="H195" s="286"/>
      <c r="I195" s="286"/>
      <c r="J195" s="286"/>
      <c r="K195" s="226" t="s">
        <v>4</v>
      </c>
      <c r="L195" s="226" t="s">
        <v>5</v>
      </c>
      <c r="M195" s="226" t="s">
        <v>412</v>
      </c>
      <c r="N195" s="226" t="s">
        <v>459</v>
      </c>
      <c r="O195" s="227" t="s">
        <v>484</v>
      </c>
      <c r="IH195" s="32"/>
    </row>
    <row r="196" spans="1:242" s="31" customFormat="1" ht="17.25" customHeight="1" x14ac:dyDescent="0.2">
      <c r="A196" s="105"/>
      <c r="B196" s="110"/>
      <c r="C196" s="108"/>
      <c r="D196" s="108">
        <v>4257</v>
      </c>
      <c r="E196" s="297" t="s">
        <v>209</v>
      </c>
      <c r="F196" s="297"/>
      <c r="G196" s="297"/>
      <c r="H196" s="297"/>
      <c r="I196" s="297"/>
      <c r="J196" s="298"/>
      <c r="K196" s="109">
        <f>SUM(K197:K204)</f>
        <v>190260</v>
      </c>
      <c r="L196" s="109">
        <f>SUM(L197:L204)</f>
        <v>190480</v>
      </c>
      <c r="M196" s="109">
        <f>SUM(M197:M204)</f>
        <v>209500</v>
      </c>
      <c r="N196" s="109">
        <f>SUM(N197:N204)</f>
        <v>201500</v>
      </c>
      <c r="O196" s="111">
        <f t="shared" si="63"/>
        <v>100.11563124145906</v>
      </c>
      <c r="IH196" s="32"/>
    </row>
    <row r="197" spans="1:242" s="31" customFormat="1" ht="17.25" customHeight="1" x14ac:dyDescent="0.2">
      <c r="A197" s="105"/>
      <c r="B197" s="110"/>
      <c r="C197" s="108"/>
      <c r="D197" s="107"/>
      <c r="E197" s="108">
        <v>42571</v>
      </c>
      <c r="F197" s="297" t="s">
        <v>210</v>
      </c>
      <c r="G197" s="297"/>
      <c r="H197" s="297"/>
      <c r="I197" s="297"/>
      <c r="J197" s="298"/>
      <c r="K197" s="109">
        <v>26600</v>
      </c>
      <c r="L197" s="109">
        <v>33000</v>
      </c>
      <c r="M197" s="109">
        <v>35000</v>
      </c>
      <c r="N197" s="109">
        <v>37000</v>
      </c>
      <c r="O197" s="100">
        <f t="shared" si="63"/>
        <v>124.06015037593986</v>
      </c>
      <c r="IH197" s="32"/>
    </row>
    <row r="198" spans="1:242" s="31" customFormat="1" ht="17.25" customHeight="1" x14ac:dyDescent="0.2">
      <c r="A198" s="96"/>
      <c r="B198" s="112"/>
      <c r="C198" s="102"/>
      <c r="D198" s="104"/>
      <c r="E198" s="102" t="s">
        <v>211</v>
      </c>
      <c r="F198" s="295" t="s">
        <v>212</v>
      </c>
      <c r="G198" s="295"/>
      <c r="H198" s="295"/>
      <c r="I198" s="295"/>
      <c r="J198" s="296"/>
      <c r="K198" s="99">
        <v>21000</v>
      </c>
      <c r="L198" s="99">
        <v>21000</v>
      </c>
      <c r="M198" s="99">
        <v>21000</v>
      </c>
      <c r="N198" s="99">
        <v>21000</v>
      </c>
      <c r="O198" s="100">
        <f t="shared" si="63"/>
        <v>100</v>
      </c>
      <c r="IH198" s="32"/>
    </row>
    <row r="199" spans="1:242" s="31" customFormat="1" ht="17.25" customHeight="1" x14ac:dyDescent="0.2">
      <c r="A199" s="105"/>
      <c r="B199" s="110"/>
      <c r="C199" s="108"/>
      <c r="D199" s="107"/>
      <c r="E199" s="108" t="s">
        <v>213</v>
      </c>
      <c r="F199" s="297" t="s">
        <v>214</v>
      </c>
      <c r="G199" s="297"/>
      <c r="H199" s="297"/>
      <c r="I199" s="297"/>
      <c r="J199" s="298"/>
      <c r="K199" s="109">
        <v>6500</v>
      </c>
      <c r="L199" s="109">
        <v>6500</v>
      </c>
      <c r="M199" s="109">
        <v>6500</v>
      </c>
      <c r="N199" s="109">
        <v>6500</v>
      </c>
      <c r="O199" s="100">
        <f t="shared" si="63"/>
        <v>100</v>
      </c>
      <c r="IH199" s="32"/>
    </row>
    <row r="200" spans="1:242" s="31" customFormat="1" ht="17.25" customHeight="1" x14ac:dyDescent="0.2">
      <c r="A200" s="96"/>
      <c r="B200" s="112"/>
      <c r="C200" s="102"/>
      <c r="D200" s="104"/>
      <c r="E200" s="102" t="s">
        <v>215</v>
      </c>
      <c r="F200" s="295" t="s">
        <v>216</v>
      </c>
      <c r="G200" s="295"/>
      <c r="H200" s="295"/>
      <c r="I200" s="295"/>
      <c r="J200" s="296"/>
      <c r="K200" s="99">
        <v>15790</v>
      </c>
      <c r="L200" s="99">
        <v>15790</v>
      </c>
      <c r="M200" s="99">
        <v>17000</v>
      </c>
      <c r="N200" s="99">
        <v>17000</v>
      </c>
      <c r="O200" s="100">
        <f t="shared" si="63"/>
        <v>100</v>
      </c>
      <c r="IH200" s="32"/>
    </row>
    <row r="201" spans="1:242" s="31" customFormat="1" ht="17.25" customHeight="1" x14ac:dyDescent="0.2">
      <c r="A201" s="105"/>
      <c r="B201" s="110"/>
      <c r="C201" s="108"/>
      <c r="D201" s="107"/>
      <c r="E201" s="108" t="s">
        <v>217</v>
      </c>
      <c r="F201" s="297" t="s">
        <v>218</v>
      </c>
      <c r="G201" s="297"/>
      <c r="H201" s="297"/>
      <c r="I201" s="297"/>
      <c r="J201" s="298"/>
      <c r="K201" s="109"/>
      <c r="L201" s="109"/>
      <c r="M201" s="109"/>
      <c r="N201" s="109"/>
      <c r="O201" s="100" t="str">
        <f t="shared" si="63"/>
        <v>-</v>
      </c>
      <c r="IH201" s="32"/>
    </row>
    <row r="202" spans="1:242" s="31" customFormat="1" ht="17.25" customHeight="1" x14ac:dyDescent="0.2">
      <c r="A202" s="96"/>
      <c r="B202" s="112"/>
      <c r="C202" s="102"/>
      <c r="D202" s="104"/>
      <c r="E202" s="102" t="s">
        <v>219</v>
      </c>
      <c r="F202" s="295" t="s">
        <v>220</v>
      </c>
      <c r="G202" s="295"/>
      <c r="H202" s="295"/>
      <c r="I202" s="295"/>
      <c r="J202" s="296"/>
      <c r="K202" s="99">
        <v>15450</v>
      </c>
      <c r="L202" s="99">
        <v>23500</v>
      </c>
      <c r="M202" s="99">
        <v>28000</v>
      </c>
      <c r="N202" s="99">
        <v>30000</v>
      </c>
      <c r="O202" s="100">
        <f t="shared" si="63"/>
        <v>152.10355987055016</v>
      </c>
      <c r="IH202" s="32"/>
    </row>
    <row r="203" spans="1:242" s="31" customFormat="1" ht="17.25" customHeight="1" x14ac:dyDescent="0.2">
      <c r="A203" s="96"/>
      <c r="B203" s="112"/>
      <c r="C203" s="102"/>
      <c r="D203" s="104"/>
      <c r="E203" s="102" t="s">
        <v>221</v>
      </c>
      <c r="F203" s="295" t="s">
        <v>222</v>
      </c>
      <c r="G203" s="295"/>
      <c r="H203" s="295"/>
      <c r="I203" s="295"/>
      <c r="J203" s="296"/>
      <c r="K203" s="99">
        <v>31534</v>
      </c>
      <c r="L203" s="99">
        <v>25350</v>
      </c>
      <c r="M203" s="99">
        <v>32000</v>
      </c>
      <c r="N203" s="99">
        <v>35000</v>
      </c>
      <c r="O203" s="100">
        <f t="shared" si="63"/>
        <v>80.389420942474786</v>
      </c>
      <c r="IH203" s="32"/>
    </row>
    <row r="204" spans="1:242" s="31" customFormat="1" ht="17.25" customHeight="1" x14ac:dyDescent="0.2">
      <c r="A204" s="96"/>
      <c r="B204" s="112"/>
      <c r="C204" s="102"/>
      <c r="D204" s="104"/>
      <c r="E204" s="102" t="s">
        <v>223</v>
      </c>
      <c r="F204" s="295" t="s">
        <v>224</v>
      </c>
      <c r="G204" s="295"/>
      <c r="H204" s="295"/>
      <c r="I204" s="295"/>
      <c r="J204" s="296"/>
      <c r="K204" s="99">
        <v>73386</v>
      </c>
      <c r="L204" s="99">
        <v>65340</v>
      </c>
      <c r="M204" s="99">
        <v>70000</v>
      </c>
      <c r="N204" s="99">
        <v>55000</v>
      </c>
      <c r="O204" s="100">
        <f t="shared" si="63"/>
        <v>89.036055923473143</v>
      </c>
      <c r="IH204" s="32"/>
    </row>
    <row r="205" spans="1:242" s="31" customFormat="1" ht="17.25" customHeight="1" x14ac:dyDescent="0.2">
      <c r="A205" s="105"/>
      <c r="B205" s="110"/>
      <c r="C205" s="108"/>
      <c r="D205" s="108">
        <v>4258</v>
      </c>
      <c r="E205" s="297" t="s">
        <v>225</v>
      </c>
      <c r="F205" s="297"/>
      <c r="G205" s="297"/>
      <c r="H205" s="297"/>
      <c r="I205" s="297"/>
      <c r="J205" s="298"/>
      <c r="K205" s="109">
        <v>36856</v>
      </c>
      <c r="L205" s="109">
        <v>34656</v>
      </c>
      <c r="M205" s="109">
        <v>35000</v>
      </c>
      <c r="N205" s="109">
        <v>36000</v>
      </c>
      <c r="O205" s="111">
        <f t="shared" ref="O205:O241" si="79">IF(K205&gt;0,IF(L205/K205&gt;=100,"&gt;&gt;100",L205/K205*100),"-")</f>
        <v>94.03082266116779</v>
      </c>
      <c r="IH205" s="32"/>
    </row>
    <row r="206" spans="1:242" s="11" customFormat="1" ht="17.25" customHeight="1" x14ac:dyDescent="0.2">
      <c r="A206" s="96"/>
      <c r="B206" s="112"/>
      <c r="C206" s="102"/>
      <c r="D206" s="102">
        <v>4259</v>
      </c>
      <c r="E206" s="295" t="s">
        <v>226</v>
      </c>
      <c r="F206" s="295"/>
      <c r="G206" s="295"/>
      <c r="H206" s="295"/>
      <c r="I206" s="295"/>
      <c r="J206" s="296"/>
      <c r="K206" s="99">
        <f>SUM(K207:K211)</f>
        <v>29296</v>
      </c>
      <c r="L206" s="99">
        <f>SUM(L207:L211)</f>
        <v>37001</v>
      </c>
      <c r="M206" s="99">
        <f>SUM(M207:M211)</f>
        <v>36132</v>
      </c>
      <c r="N206" s="99">
        <f>SUM(N207:N211)</f>
        <v>37132</v>
      </c>
      <c r="O206" s="100">
        <f t="shared" si="79"/>
        <v>126.30051884216276</v>
      </c>
      <c r="IH206" s="33"/>
    </row>
    <row r="207" spans="1:242" s="11" customFormat="1" ht="17.25" customHeight="1" x14ac:dyDescent="0.2">
      <c r="A207" s="96"/>
      <c r="B207" s="112"/>
      <c r="C207" s="102"/>
      <c r="D207" s="104"/>
      <c r="E207" s="102">
        <v>42591</v>
      </c>
      <c r="F207" s="295" t="s">
        <v>227</v>
      </c>
      <c r="G207" s="295"/>
      <c r="H207" s="295"/>
      <c r="I207" s="295"/>
      <c r="J207" s="296"/>
      <c r="K207" s="99">
        <v>132</v>
      </c>
      <c r="L207" s="99">
        <v>132</v>
      </c>
      <c r="M207" s="99">
        <v>132</v>
      </c>
      <c r="N207" s="99">
        <v>132</v>
      </c>
      <c r="O207" s="100">
        <f t="shared" si="79"/>
        <v>100</v>
      </c>
      <c r="IH207" s="33"/>
    </row>
    <row r="208" spans="1:242" s="11" customFormat="1" ht="17.25" customHeight="1" x14ac:dyDescent="0.2">
      <c r="A208" s="96"/>
      <c r="B208" s="112"/>
      <c r="C208" s="102"/>
      <c r="D208" s="104"/>
      <c r="E208" s="102">
        <v>42592</v>
      </c>
      <c r="F208" s="295" t="s">
        <v>228</v>
      </c>
      <c r="G208" s="295"/>
      <c r="H208" s="295"/>
      <c r="I208" s="295"/>
      <c r="J208" s="296"/>
      <c r="K208" s="99"/>
      <c r="L208" s="99"/>
      <c r="M208" s="99"/>
      <c r="N208" s="99"/>
      <c r="O208" s="100" t="str">
        <f t="shared" si="79"/>
        <v>-</v>
      </c>
      <c r="IH208" s="33"/>
    </row>
    <row r="209" spans="1:242" s="11" customFormat="1" ht="17.25" customHeight="1" x14ac:dyDescent="0.2">
      <c r="A209" s="105"/>
      <c r="B209" s="110"/>
      <c r="C209" s="108"/>
      <c r="D209" s="107"/>
      <c r="E209" s="108">
        <v>42593</v>
      </c>
      <c r="F209" s="297" t="s">
        <v>229</v>
      </c>
      <c r="G209" s="297"/>
      <c r="H209" s="297"/>
      <c r="I209" s="297"/>
      <c r="J209" s="298"/>
      <c r="K209" s="109">
        <v>3000</v>
      </c>
      <c r="L209" s="109">
        <v>6000</v>
      </c>
      <c r="M209" s="109">
        <v>5000</v>
      </c>
      <c r="N209" s="109">
        <v>6000</v>
      </c>
      <c r="O209" s="100">
        <f t="shared" si="79"/>
        <v>200</v>
      </c>
      <c r="IH209" s="33"/>
    </row>
    <row r="210" spans="1:242" s="11" customFormat="1" ht="17.25" customHeight="1" x14ac:dyDescent="0.2">
      <c r="A210" s="96"/>
      <c r="B210" s="112"/>
      <c r="C210" s="102"/>
      <c r="D210" s="104"/>
      <c r="E210" s="102">
        <v>42594</v>
      </c>
      <c r="F210" s="295" t="s">
        <v>230</v>
      </c>
      <c r="G210" s="295"/>
      <c r="H210" s="295"/>
      <c r="I210" s="295"/>
      <c r="J210" s="296"/>
      <c r="K210" s="99"/>
      <c r="L210" s="99"/>
      <c r="M210" s="99"/>
      <c r="N210" s="99"/>
      <c r="O210" s="100" t="str">
        <f t="shared" si="79"/>
        <v>-</v>
      </c>
      <c r="IH210" s="33"/>
    </row>
    <row r="211" spans="1:242" s="11" customFormat="1" ht="17.25" customHeight="1" x14ac:dyDescent="0.2">
      <c r="A211" s="96"/>
      <c r="B211" s="112"/>
      <c r="C211" s="102"/>
      <c r="D211" s="104"/>
      <c r="E211" s="102">
        <v>42595</v>
      </c>
      <c r="F211" s="295" t="s">
        <v>69</v>
      </c>
      <c r="G211" s="295"/>
      <c r="H211" s="295"/>
      <c r="I211" s="295"/>
      <c r="J211" s="296"/>
      <c r="K211" s="99">
        <v>26164</v>
      </c>
      <c r="L211" s="99">
        <v>30869</v>
      </c>
      <c r="M211" s="99">
        <v>31000</v>
      </c>
      <c r="N211" s="99">
        <v>31000</v>
      </c>
      <c r="O211" s="100">
        <f t="shared" si="79"/>
        <v>117.98272435407431</v>
      </c>
      <c r="IH211" s="33"/>
    </row>
    <row r="212" spans="1:242" s="11" customFormat="1" ht="17.25" customHeight="1" x14ac:dyDescent="0.2">
      <c r="A212" s="105"/>
      <c r="B212" s="110"/>
      <c r="C212" s="108">
        <v>426</v>
      </c>
      <c r="D212" s="297" t="s">
        <v>231</v>
      </c>
      <c r="E212" s="297"/>
      <c r="F212" s="297"/>
      <c r="G212" s="297"/>
      <c r="H212" s="297"/>
      <c r="I212" s="297"/>
      <c r="J212" s="298"/>
      <c r="K212" s="109">
        <f>SUM(K213:K220)</f>
        <v>195725</v>
      </c>
      <c r="L212" s="109">
        <f>SUM(L213:L220)</f>
        <v>184120</v>
      </c>
      <c r="M212" s="109">
        <f>SUM(M213:M220)</f>
        <v>188975</v>
      </c>
      <c r="N212" s="109">
        <f>SUM(N213:N220)</f>
        <v>188975</v>
      </c>
      <c r="O212" s="111">
        <f t="shared" si="79"/>
        <v>94.07076254949547</v>
      </c>
      <c r="IH212" s="33"/>
    </row>
    <row r="213" spans="1:242" s="11" customFormat="1" ht="17.25" customHeight="1" x14ac:dyDescent="0.2">
      <c r="A213" s="96"/>
      <c r="B213" s="112"/>
      <c r="C213" s="102"/>
      <c r="D213" s="102">
        <v>4261</v>
      </c>
      <c r="E213" s="295" t="s">
        <v>232</v>
      </c>
      <c r="F213" s="295"/>
      <c r="G213" s="295"/>
      <c r="H213" s="295"/>
      <c r="I213" s="295"/>
      <c r="J213" s="296"/>
      <c r="K213" s="99">
        <v>8000</v>
      </c>
      <c r="L213" s="99">
        <v>8000</v>
      </c>
      <c r="M213" s="99">
        <v>8000</v>
      </c>
      <c r="N213" s="99">
        <v>8000</v>
      </c>
      <c r="O213" s="100">
        <f t="shared" si="79"/>
        <v>100</v>
      </c>
      <c r="IH213" s="33"/>
    </row>
    <row r="214" spans="1:242" s="11" customFormat="1" ht="17.25" customHeight="1" x14ac:dyDescent="0.2">
      <c r="A214" s="96"/>
      <c r="B214" s="112"/>
      <c r="C214" s="102"/>
      <c r="D214" s="102">
        <v>4262</v>
      </c>
      <c r="E214" s="295" t="s">
        <v>234</v>
      </c>
      <c r="F214" s="295"/>
      <c r="G214" s="295"/>
      <c r="H214" s="295"/>
      <c r="I214" s="295"/>
      <c r="J214" s="296"/>
      <c r="K214" s="99">
        <v>10620</v>
      </c>
      <c r="L214" s="99">
        <v>10620</v>
      </c>
      <c r="M214" s="99">
        <v>10620</v>
      </c>
      <c r="N214" s="99">
        <v>10620</v>
      </c>
      <c r="O214" s="100">
        <f t="shared" si="79"/>
        <v>100</v>
      </c>
      <c r="IH214" s="33"/>
    </row>
    <row r="215" spans="1:242" s="11" customFormat="1" ht="17.25" customHeight="1" x14ac:dyDescent="0.2">
      <c r="A215" s="121"/>
      <c r="B215" s="112"/>
      <c r="C215" s="102"/>
      <c r="D215" s="102">
        <v>4263</v>
      </c>
      <c r="E215" s="295" t="s">
        <v>235</v>
      </c>
      <c r="F215" s="295"/>
      <c r="G215" s="295"/>
      <c r="H215" s="295"/>
      <c r="I215" s="295"/>
      <c r="J215" s="413"/>
      <c r="K215" s="99">
        <v>92655</v>
      </c>
      <c r="L215" s="99">
        <v>90000</v>
      </c>
      <c r="M215" s="99">
        <v>92655</v>
      </c>
      <c r="N215" s="99">
        <v>92655</v>
      </c>
      <c r="O215" s="100">
        <f t="shared" si="79"/>
        <v>97.134531325886357</v>
      </c>
      <c r="IH215" s="33"/>
    </row>
    <row r="216" spans="1:242" s="11" customFormat="1" ht="17.25" customHeight="1" x14ac:dyDescent="0.2">
      <c r="A216" s="96"/>
      <c r="B216" s="110"/>
      <c r="C216" s="102"/>
      <c r="D216" s="102">
        <v>4264</v>
      </c>
      <c r="E216" s="295" t="s">
        <v>237</v>
      </c>
      <c r="F216" s="295"/>
      <c r="G216" s="295"/>
      <c r="H216" s="295"/>
      <c r="I216" s="295"/>
      <c r="J216" s="413"/>
      <c r="K216" s="99">
        <v>25700</v>
      </c>
      <c r="L216" s="99">
        <v>23500</v>
      </c>
      <c r="M216" s="99">
        <v>25700</v>
      </c>
      <c r="N216" s="99">
        <v>25700</v>
      </c>
      <c r="O216" s="100">
        <f t="shared" si="79"/>
        <v>91.439688715953309</v>
      </c>
      <c r="IH216" s="33"/>
    </row>
    <row r="217" spans="1:242" s="11" customFormat="1" ht="17.25" customHeight="1" x14ac:dyDescent="0.2">
      <c r="A217" s="121"/>
      <c r="B217" s="112"/>
      <c r="C217" s="115"/>
      <c r="D217" s="122" t="s">
        <v>349</v>
      </c>
      <c r="E217" s="296" t="s">
        <v>236</v>
      </c>
      <c r="F217" s="319"/>
      <c r="G217" s="319"/>
      <c r="H217" s="319"/>
      <c r="I217" s="319"/>
      <c r="J217" s="339"/>
      <c r="K217" s="99">
        <v>12000</v>
      </c>
      <c r="L217" s="99">
        <v>12000</v>
      </c>
      <c r="M217" s="99">
        <v>12000</v>
      </c>
      <c r="N217" s="99">
        <v>12000</v>
      </c>
      <c r="O217" s="100">
        <f t="shared" si="79"/>
        <v>100</v>
      </c>
      <c r="IH217" s="33"/>
    </row>
    <row r="218" spans="1:242" s="11" customFormat="1" ht="17.25" customHeight="1" x14ac:dyDescent="0.2">
      <c r="A218" s="96"/>
      <c r="B218" s="112"/>
      <c r="C218" s="102"/>
      <c r="D218" s="102" t="s">
        <v>350</v>
      </c>
      <c r="E218" s="296" t="s">
        <v>233</v>
      </c>
      <c r="F218" s="319"/>
      <c r="G218" s="319"/>
      <c r="H218" s="319"/>
      <c r="I218" s="319"/>
      <c r="J218" s="339"/>
      <c r="K218" s="99"/>
      <c r="L218" s="99"/>
      <c r="M218" s="99"/>
      <c r="N218" s="99"/>
      <c r="O218" s="100" t="str">
        <f t="shared" si="79"/>
        <v>-</v>
      </c>
      <c r="IH218" s="33"/>
    </row>
    <row r="219" spans="1:242" s="11" customFormat="1" ht="17.25" customHeight="1" x14ac:dyDescent="0.2">
      <c r="A219" s="96"/>
      <c r="B219" s="110"/>
      <c r="C219" s="102"/>
      <c r="D219" s="102" t="s">
        <v>238</v>
      </c>
      <c r="E219" s="296" t="s">
        <v>239</v>
      </c>
      <c r="F219" s="319"/>
      <c r="G219" s="319"/>
      <c r="H219" s="319"/>
      <c r="I219" s="319"/>
      <c r="J219" s="339"/>
      <c r="K219" s="99">
        <v>40000</v>
      </c>
      <c r="L219" s="99">
        <v>40000</v>
      </c>
      <c r="M219" s="99">
        <v>40000</v>
      </c>
      <c r="N219" s="99">
        <v>40000</v>
      </c>
      <c r="O219" s="100">
        <f t="shared" si="79"/>
        <v>100</v>
      </c>
      <c r="IH219" s="33"/>
    </row>
    <row r="220" spans="1:242" s="11" customFormat="1" ht="17.25" customHeight="1" x14ac:dyDescent="0.2">
      <c r="A220" s="96"/>
      <c r="B220" s="110"/>
      <c r="C220" s="102"/>
      <c r="D220" s="102" t="s">
        <v>413</v>
      </c>
      <c r="E220" s="296" t="s">
        <v>414</v>
      </c>
      <c r="F220" s="319"/>
      <c r="G220" s="319"/>
      <c r="H220" s="319"/>
      <c r="I220" s="319"/>
      <c r="J220" s="339"/>
      <c r="K220" s="99">
        <v>6750</v>
      </c>
      <c r="L220" s="99">
        <v>0</v>
      </c>
      <c r="M220" s="99">
        <v>0</v>
      </c>
      <c r="N220" s="99">
        <v>0</v>
      </c>
      <c r="O220" s="100">
        <f t="shared" si="79"/>
        <v>0</v>
      </c>
      <c r="IH220" s="33"/>
    </row>
    <row r="221" spans="1:242" s="11" customFormat="1" ht="17.25" customHeight="1" x14ac:dyDescent="0.2">
      <c r="A221" s="96"/>
      <c r="B221" s="112"/>
      <c r="C221" s="102">
        <v>429</v>
      </c>
      <c r="D221" s="295" t="s">
        <v>240</v>
      </c>
      <c r="E221" s="295"/>
      <c r="F221" s="295"/>
      <c r="G221" s="295"/>
      <c r="H221" s="295"/>
      <c r="I221" s="295"/>
      <c r="J221" s="296"/>
      <c r="K221" s="99">
        <f t="shared" ref="K221:M221" si="80">SUM(K222:K226)</f>
        <v>41862</v>
      </c>
      <c r="L221" s="99">
        <f t="shared" ref="L221" si="81">SUM(L222:L226)</f>
        <v>41012</v>
      </c>
      <c r="M221" s="99">
        <f t="shared" si="80"/>
        <v>41862</v>
      </c>
      <c r="N221" s="99">
        <f t="shared" ref="N221" si="82">SUM(N222:N226)</f>
        <v>41862</v>
      </c>
      <c r="O221" s="100">
        <f t="shared" si="79"/>
        <v>97.96951889541829</v>
      </c>
      <c r="IH221" s="33"/>
    </row>
    <row r="222" spans="1:242" s="11" customFormat="1" ht="17.25" customHeight="1" x14ac:dyDescent="0.2">
      <c r="A222" s="105"/>
      <c r="B222" s="110"/>
      <c r="C222" s="108"/>
      <c r="D222" s="108">
        <v>4291</v>
      </c>
      <c r="E222" s="297" t="s">
        <v>241</v>
      </c>
      <c r="F222" s="297"/>
      <c r="G222" s="297"/>
      <c r="H222" s="297"/>
      <c r="I222" s="297"/>
      <c r="J222" s="298"/>
      <c r="K222" s="109">
        <v>25100</v>
      </c>
      <c r="L222" s="109">
        <v>24250</v>
      </c>
      <c r="M222" s="109">
        <v>25100</v>
      </c>
      <c r="N222" s="109">
        <v>25100</v>
      </c>
      <c r="O222" s="100">
        <f t="shared" si="79"/>
        <v>96.613545816733065</v>
      </c>
      <c r="IH222" s="33"/>
    </row>
    <row r="223" spans="1:242" s="11" customFormat="1" ht="17.25" customHeight="1" x14ac:dyDescent="0.2">
      <c r="A223" s="96"/>
      <c r="B223" s="112"/>
      <c r="C223" s="102"/>
      <c r="D223" s="102">
        <v>4292</v>
      </c>
      <c r="E223" s="295" t="s">
        <v>242</v>
      </c>
      <c r="F223" s="295"/>
      <c r="G223" s="295"/>
      <c r="H223" s="295"/>
      <c r="I223" s="295"/>
      <c r="J223" s="296"/>
      <c r="K223" s="99">
        <v>15000</v>
      </c>
      <c r="L223" s="99">
        <v>15000</v>
      </c>
      <c r="M223" s="99">
        <v>15000</v>
      </c>
      <c r="N223" s="99">
        <v>15000</v>
      </c>
      <c r="O223" s="100">
        <f t="shared" si="79"/>
        <v>100</v>
      </c>
      <c r="IH223" s="33"/>
    </row>
    <row r="224" spans="1:242" s="11" customFormat="1" ht="17.25" customHeight="1" x14ac:dyDescent="0.2">
      <c r="A224" s="96"/>
      <c r="B224" s="112"/>
      <c r="C224" s="102"/>
      <c r="D224" s="102">
        <v>4293</v>
      </c>
      <c r="E224" s="295" t="s">
        <v>243</v>
      </c>
      <c r="F224" s="295"/>
      <c r="G224" s="295"/>
      <c r="H224" s="295"/>
      <c r="I224" s="295"/>
      <c r="J224" s="296"/>
      <c r="K224" s="99">
        <v>1062</v>
      </c>
      <c r="L224" s="99">
        <v>1062</v>
      </c>
      <c r="M224" s="99">
        <v>1062</v>
      </c>
      <c r="N224" s="99">
        <v>1062</v>
      </c>
      <c r="O224" s="100">
        <f t="shared" si="79"/>
        <v>100</v>
      </c>
      <c r="IH224" s="33"/>
    </row>
    <row r="225" spans="1:242" s="11" customFormat="1" ht="17.25" customHeight="1" x14ac:dyDescent="0.2">
      <c r="A225" s="96"/>
      <c r="B225" s="112"/>
      <c r="C225" s="102"/>
      <c r="D225" s="102">
        <v>4294</v>
      </c>
      <c r="E225" s="295" t="s">
        <v>244</v>
      </c>
      <c r="F225" s="295"/>
      <c r="G225" s="295"/>
      <c r="H225" s="295"/>
      <c r="I225" s="295"/>
      <c r="J225" s="296"/>
      <c r="K225" s="99"/>
      <c r="L225" s="99"/>
      <c r="M225" s="99"/>
      <c r="N225" s="99"/>
      <c r="O225" s="100" t="str">
        <f t="shared" si="79"/>
        <v>-</v>
      </c>
      <c r="IH225" s="33"/>
    </row>
    <row r="226" spans="1:242" s="11" customFormat="1" ht="17.25" customHeight="1" x14ac:dyDescent="0.2">
      <c r="A226" s="96"/>
      <c r="B226" s="112"/>
      <c r="C226" s="102"/>
      <c r="D226" s="102">
        <v>4295</v>
      </c>
      <c r="E226" s="295" t="s">
        <v>245</v>
      </c>
      <c r="F226" s="295"/>
      <c r="G226" s="295"/>
      <c r="H226" s="295"/>
      <c r="I226" s="295"/>
      <c r="J226" s="296"/>
      <c r="K226" s="99">
        <v>700</v>
      </c>
      <c r="L226" s="99">
        <v>700</v>
      </c>
      <c r="M226" s="99">
        <v>700</v>
      </c>
      <c r="N226" s="99">
        <v>700</v>
      </c>
      <c r="O226" s="100">
        <f t="shared" si="79"/>
        <v>100</v>
      </c>
      <c r="IH226" s="33"/>
    </row>
    <row r="227" spans="1:242" s="11" customFormat="1" ht="17.25" customHeight="1" x14ac:dyDescent="0.2">
      <c r="A227" s="96"/>
      <c r="B227" s="123">
        <v>43</v>
      </c>
      <c r="C227" s="309" t="s">
        <v>246</v>
      </c>
      <c r="D227" s="414"/>
      <c r="E227" s="414"/>
      <c r="F227" s="414"/>
      <c r="G227" s="414"/>
      <c r="H227" s="414"/>
      <c r="I227" s="414"/>
      <c r="J227" s="414"/>
      <c r="K227" s="214">
        <v>779651</v>
      </c>
      <c r="L227" s="214">
        <v>968451</v>
      </c>
      <c r="M227" s="214">
        <v>1000000</v>
      </c>
      <c r="N227" s="214">
        <v>1050000</v>
      </c>
      <c r="O227" s="215">
        <f t="shared" si="79"/>
        <v>124.21596329639802</v>
      </c>
      <c r="IH227" s="33"/>
    </row>
    <row r="228" spans="1:242" s="11" customFormat="1" ht="17.25" customHeight="1" x14ac:dyDescent="0.2">
      <c r="A228" s="105"/>
      <c r="B228" s="124">
        <v>44</v>
      </c>
      <c r="C228" s="299" t="s">
        <v>247</v>
      </c>
      <c r="D228" s="299"/>
      <c r="E228" s="299"/>
      <c r="F228" s="299"/>
      <c r="G228" s="299"/>
      <c r="H228" s="299"/>
      <c r="I228" s="299"/>
      <c r="J228" s="300"/>
      <c r="K228" s="216">
        <f>K229+K230+K237</f>
        <v>14330</v>
      </c>
      <c r="L228" s="216">
        <f>L229+L230+L237</f>
        <v>18130</v>
      </c>
      <c r="M228" s="216">
        <f>M229+M230+M237</f>
        <v>13130</v>
      </c>
      <c r="N228" s="216">
        <f>N229+N230+N237</f>
        <v>13130</v>
      </c>
      <c r="O228" s="217">
        <f t="shared" si="79"/>
        <v>126.51779483600838</v>
      </c>
      <c r="IH228" s="33"/>
    </row>
    <row r="229" spans="1:242" s="11" customFormat="1" ht="17.25" customHeight="1" x14ac:dyDescent="0.2">
      <c r="A229" s="96"/>
      <c r="B229" s="112"/>
      <c r="C229" s="102">
        <v>441</v>
      </c>
      <c r="D229" s="295" t="s">
        <v>248</v>
      </c>
      <c r="E229" s="295"/>
      <c r="F229" s="295"/>
      <c r="G229" s="295"/>
      <c r="H229" s="295"/>
      <c r="I229" s="295"/>
      <c r="J229" s="296"/>
      <c r="K229" s="99"/>
      <c r="L229" s="99"/>
      <c r="M229" s="99"/>
      <c r="N229" s="99"/>
      <c r="O229" s="100" t="str">
        <f t="shared" si="79"/>
        <v>-</v>
      </c>
      <c r="IH229" s="33"/>
    </row>
    <row r="230" spans="1:242" s="11" customFormat="1" ht="17.25" customHeight="1" x14ac:dyDescent="0.2">
      <c r="A230" s="96"/>
      <c r="B230" s="112"/>
      <c r="C230" s="102">
        <v>442</v>
      </c>
      <c r="D230" s="295" t="s">
        <v>249</v>
      </c>
      <c r="E230" s="295"/>
      <c r="F230" s="295"/>
      <c r="G230" s="295"/>
      <c r="H230" s="295"/>
      <c r="I230" s="295"/>
      <c r="J230" s="296"/>
      <c r="K230" s="99">
        <f t="shared" ref="K230" si="83">SUM(K231:K233)</f>
        <v>3800</v>
      </c>
      <c r="L230" s="99">
        <f t="shared" ref="L230:M230" si="84">SUM(L231:L233)</f>
        <v>2600</v>
      </c>
      <c r="M230" s="99">
        <f t="shared" si="84"/>
        <v>2600</v>
      </c>
      <c r="N230" s="99">
        <f t="shared" ref="N230" si="85">SUM(N231:N233)</f>
        <v>2600</v>
      </c>
      <c r="O230" s="100">
        <f t="shared" si="79"/>
        <v>68.421052631578945</v>
      </c>
      <c r="IH230" s="33"/>
    </row>
    <row r="231" spans="1:242" s="11" customFormat="1" ht="17.25" customHeight="1" x14ac:dyDescent="0.2">
      <c r="A231" s="96"/>
      <c r="B231" s="112"/>
      <c r="C231" s="102"/>
      <c r="D231" s="102">
        <v>4421</v>
      </c>
      <c r="E231" s="296" t="s">
        <v>250</v>
      </c>
      <c r="F231" s="319"/>
      <c r="G231" s="319"/>
      <c r="H231" s="319"/>
      <c r="I231" s="319"/>
      <c r="J231" s="319"/>
      <c r="K231" s="99">
        <v>3800</v>
      </c>
      <c r="L231" s="99">
        <v>2600</v>
      </c>
      <c r="M231" s="99">
        <v>2600</v>
      </c>
      <c r="N231" s="99">
        <v>2600</v>
      </c>
      <c r="O231" s="100">
        <f t="shared" si="79"/>
        <v>68.421052631578945</v>
      </c>
      <c r="IH231" s="33"/>
    </row>
    <row r="232" spans="1:242" s="11" customFormat="1" ht="17.25" customHeight="1" x14ac:dyDescent="0.2">
      <c r="A232" s="96"/>
      <c r="B232" s="112"/>
      <c r="C232" s="102"/>
      <c r="D232" s="102">
        <v>4422</v>
      </c>
      <c r="E232" s="296" t="s">
        <v>251</v>
      </c>
      <c r="F232" s="319"/>
      <c r="G232" s="319"/>
      <c r="H232" s="319"/>
      <c r="I232" s="319"/>
      <c r="J232" s="319"/>
      <c r="K232" s="99"/>
      <c r="L232" s="99"/>
      <c r="M232" s="99"/>
      <c r="N232" s="99"/>
      <c r="O232" s="100" t="str">
        <f t="shared" si="79"/>
        <v>-</v>
      </c>
      <c r="IH232" s="33"/>
    </row>
    <row r="233" spans="1:242" s="11" customFormat="1" ht="17.25" customHeight="1" thickBot="1" x14ac:dyDescent="0.25">
      <c r="A233" s="96"/>
      <c r="B233" s="112"/>
      <c r="C233" s="104"/>
      <c r="D233" s="102">
        <v>4423</v>
      </c>
      <c r="E233" s="295" t="s">
        <v>252</v>
      </c>
      <c r="F233" s="295"/>
      <c r="G233" s="295"/>
      <c r="H233" s="295"/>
      <c r="I233" s="295"/>
      <c r="J233" s="296"/>
      <c r="K233" s="99"/>
      <c r="L233" s="99"/>
      <c r="M233" s="99"/>
      <c r="N233" s="99"/>
      <c r="O233" s="100" t="str">
        <f t="shared" si="79"/>
        <v>-</v>
      </c>
      <c r="IH233" s="33"/>
    </row>
    <row r="234" spans="1:242" s="11" customFormat="1" ht="15" customHeight="1" x14ac:dyDescent="0.2">
      <c r="A234" s="287" t="s">
        <v>460</v>
      </c>
      <c r="B234" s="288"/>
      <c r="C234" s="288"/>
      <c r="D234" s="288"/>
      <c r="E234" s="288"/>
      <c r="F234" s="288"/>
      <c r="G234" s="288"/>
      <c r="H234" s="288"/>
      <c r="I234" s="288"/>
      <c r="J234" s="289"/>
      <c r="K234" s="293" t="s">
        <v>411</v>
      </c>
      <c r="L234" s="293" t="s">
        <v>481</v>
      </c>
      <c r="M234" s="293" t="s">
        <v>482</v>
      </c>
      <c r="N234" s="293" t="s">
        <v>483</v>
      </c>
      <c r="O234" s="310" t="s">
        <v>485</v>
      </c>
      <c r="IH234" s="33"/>
    </row>
    <row r="235" spans="1:242" s="11" customFormat="1" ht="52.9" customHeight="1" x14ac:dyDescent="0.2">
      <c r="A235" s="290"/>
      <c r="B235" s="291"/>
      <c r="C235" s="291"/>
      <c r="D235" s="291"/>
      <c r="E235" s="291"/>
      <c r="F235" s="291"/>
      <c r="G235" s="291"/>
      <c r="H235" s="291"/>
      <c r="I235" s="291"/>
      <c r="J235" s="292"/>
      <c r="K235" s="294"/>
      <c r="L235" s="294"/>
      <c r="M235" s="294"/>
      <c r="N235" s="294"/>
      <c r="O235" s="311"/>
      <c r="IH235" s="33"/>
    </row>
    <row r="236" spans="1:242" s="11" customFormat="1" ht="15" customHeight="1" x14ac:dyDescent="0.2">
      <c r="A236" s="285" t="s">
        <v>3</v>
      </c>
      <c r="B236" s="286"/>
      <c r="C236" s="286"/>
      <c r="D236" s="286"/>
      <c r="E236" s="286"/>
      <c r="F236" s="286"/>
      <c r="G236" s="286"/>
      <c r="H236" s="286"/>
      <c r="I236" s="286"/>
      <c r="J236" s="286"/>
      <c r="K236" s="226" t="s">
        <v>4</v>
      </c>
      <c r="L236" s="226" t="s">
        <v>5</v>
      </c>
      <c r="M236" s="226" t="s">
        <v>412</v>
      </c>
      <c r="N236" s="226" t="s">
        <v>459</v>
      </c>
      <c r="O236" s="227" t="s">
        <v>484</v>
      </c>
      <c r="IH236" s="33"/>
    </row>
    <row r="237" spans="1:242" s="11" customFormat="1" ht="17.25" customHeight="1" x14ac:dyDescent="0.2">
      <c r="A237" s="96"/>
      <c r="B237" s="112"/>
      <c r="C237" s="102">
        <v>443</v>
      </c>
      <c r="D237" s="295" t="s">
        <v>253</v>
      </c>
      <c r="E237" s="295"/>
      <c r="F237" s="295"/>
      <c r="G237" s="295"/>
      <c r="H237" s="295"/>
      <c r="I237" s="295"/>
      <c r="J237" s="296"/>
      <c r="K237" s="99">
        <f t="shared" ref="K237:M237" si="86">SUM(K238:K241)</f>
        <v>10530</v>
      </c>
      <c r="L237" s="99">
        <f t="shared" ref="L237" si="87">SUM(L238:L241)</f>
        <v>15530</v>
      </c>
      <c r="M237" s="99">
        <f t="shared" si="86"/>
        <v>10530</v>
      </c>
      <c r="N237" s="270">
        <f t="shared" ref="N237" si="88">SUM(N238:N241)</f>
        <v>10530</v>
      </c>
      <c r="O237" s="100">
        <f t="shared" si="79"/>
        <v>147.48338081671415</v>
      </c>
      <c r="IH237" s="33"/>
    </row>
    <row r="238" spans="1:242" s="11" customFormat="1" ht="17.25" customHeight="1" x14ac:dyDescent="0.2">
      <c r="A238" s="105"/>
      <c r="B238" s="110"/>
      <c r="C238" s="108"/>
      <c r="D238" s="108">
        <v>4431</v>
      </c>
      <c r="E238" s="297" t="s">
        <v>254</v>
      </c>
      <c r="F238" s="297"/>
      <c r="G238" s="297"/>
      <c r="H238" s="297"/>
      <c r="I238" s="297"/>
      <c r="J238" s="298"/>
      <c r="K238" s="109">
        <v>6600</v>
      </c>
      <c r="L238" s="109">
        <v>11600</v>
      </c>
      <c r="M238" s="109">
        <v>6600</v>
      </c>
      <c r="N238" s="271">
        <v>6600</v>
      </c>
      <c r="O238" s="100">
        <f t="shared" si="79"/>
        <v>175.75757575757575</v>
      </c>
      <c r="IH238" s="33"/>
    </row>
    <row r="239" spans="1:242" s="11" customFormat="1" ht="17.25" customHeight="1" x14ac:dyDescent="0.2">
      <c r="A239" s="105"/>
      <c r="B239" s="110"/>
      <c r="C239" s="108"/>
      <c r="D239" s="108">
        <v>4432</v>
      </c>
      <c r="E239" s="297" t="s">
        <v>255</v>
      </c>
      <c r="F239" s="297"/>
      <c r="G239" s="297"/>
      <c r="H239" s="297"/>
      <c r="I239" s="297"/>
      <c r="J239" s="298"/>
      <c r="K239" s="109">
        <v>500</v>
      </c>
      <c r="L239" s="109">
        <v>500</v>
      </c>
      <c r="M239" s="109">
        <v>500</v>
      </c>
      <c r="N239" s="271">
        <v>500</v>
      </c>
      <c r="O239" s="100">
        <f t="shared" si="79"/>
        <v>100</v>
      </c>
      <c r="IH239" s="33"/>
    </row>
    <row r="240" spans="1:242" s="11" customFormat="1" ht="17.25" customHeight="1" x14ac:dyDescent="0.2">
      <c r="A240" s="105"/>
      <c r="B240" s="110"/>
      <c r="C240" s="108"/>
      <c r="D240" s="108">
        <v>4433</v>
      </c>
      <c r="E240" s="297" t="s">
        <v>256</v>
      </c>
      <c r="F240" s="297"/>
      <c r="G240" s="297"/>
      <c r="H240" s="297"/>
      <c r="I240" s="297"/>
      <c r="J240" s="298"/>
      <c r="K240" s="109">
        <v>100</v>
      </c>
      <c r="L240" s="109">
        <v>100</v>
      </c>
      <c r="M240" s="109">
        <v>100</v>
      </c>
      <c r="N240" s="271">
        <v>100</v>
      </c>
      <c r="O240" s="100">
        <f t="shared" si="79"/>
        <v>100</v>
      </c>
      <c r="IH240" s="33"/>
    </row>
    <row r="241" spans="1:242" s="11" customFormat="1" ht="17.25" customHeight="1" x14ac:dyDescent="0.2">
      <c r="A241" s="96"/>
      <c r="B241" s="112"/>
      <c r="C241" s="102"/>
      <c r="D241" s="102">
        <v>4434</v>
      </c>
      <c r="E241" s="295" t="s">
        <v>257</v>
      </c>
      <c r="F241" s="295"/>
      <c r="G241" s="295"/>
      <c r="H241" s="295"/>
      <c r="I241" s="295"/>
      <c r="J241" s="296"/>
      <c r="K241" s="99">
        <v>3330</v>
      </c>
      <c r="L241" s="99">
        <v>3330</v>
      </c>
      <c r="M241" s="99">
        <v>3330</v>
      </c>
      <c r="N241" s="270">
        <v>3330</v>
      </c>
      <c r="O241" s="100">
        <f t="shared" si="79"/>
        <v>100</v>
      </c>
      <c r="IH241" s="33"/>
    </row>
    <row r="242" spans="1:242" s="11" customFormat="1" ht="17.25" customHeight="1" x14ac:dyDescent="0.2">
      <c r="A242" s="105"/>
      <c r="B242" s="124" t="s">
        <v>258</v>
      </c>
      <c r="C242" s="299" t="s">
        <v>259</v>
      </c>
      <c r="D242" s="299"/>
      <c r="E242" s="299"/>
      <c r="F242" s="299"/>
      <c r="G242" s="299"/>
      <c r="H242" s="299"/>
      <c r="I242" s="299"/>
      <c r="J242" s="300"/>
      <c r="K242" s="216">
        <f t="shared" ref="K242:M242" si="89">K243+K246</f>
        <v>0</v>
      </c>
      <c r="L242" s="216">
        <f t="shared" ref="L242" si="90">L243+L246</f>
        <v>0</v>
      </c>
      <c r="M242" s="216">
        <f t="shared" si="89"/>
        <v>0</v>
      </c>
      <c r="N242" s="272">
        <f t="shared" ref="N242" si="91">N243+N246</f>
        <v>0</v>
      </c>
      <c r="O242" s="217" t="str">
        <f t="shared" ref="O242:O260" si="92">IF(K242&gt;0,IF(L242/K242&gt;=100,"&gt;&gt;100",L242/K242*100),"-")</f>
        <v>-</v>
      </c>
      <c r="IH242" s="33"/>
    </row>
    <row r="243" spans="1:242" s="11" customFormat="1" ht="17.25" customHeight="1" x14ac:dyDescent="0.2">
      <c r="A243" s="96"/>
      <c r="B243" s="123"/>
      <c r="C243" s="102">
        <v>451</v>
      </c>
      <c r="D243" s="295" t="s">
        <v>260</v>
      </c>
      <c r="E243" s="295"/>
      <c r="F243" s="295"/>
      <c r="G243" s="295"/>
      <c r="H243" s="295"/>
      <c r="I243" s="295"/>
      <c r="J243" s="296"/>
      <c r="K243" s="99">
        <f t="shared" ref="K243:M243" si="93">SUM(K244:K245)</f>
        <v>0</v>
      </c>
      <c r="L243" s="99">
        <f t="shared" ref="L243" si="94">SUM(L244:L245)</f>
        <v>0</v>
      </c>
      <c r="M243" s="99">
        <f t="shared" si="93"/>
        <v>0</v>
      </c>
      <c r="N243" s="270">
        <f t="shared" ref="N243" si="95">SUM(N244:N245)</f>
        <v>0</v>
      </c>
      <c r="O243" s="100" t="str">
        <f t="shared" si="92"/>
        <v>-</v>
      </c>
      <c r="IH243" s="33"/>
    </row>
    <row r="244" spans="1:242" s="11" customFormat="1" ht="17.25" customHeight="1" x14ac:dyDescent="0.2">
      <c r="A244" s="105"/>
      <c r="B244" s="124"/>
      <c r="C244" s="125"/>
      <c r="D244" s="108">
        <v>4511</v>
      </c>
      <c r="E244" s="297" t="s">
        <v>260</v>
      </c>
      <c r="F244" s="297"/>
      <c r="G244" s="297"/>
      <c r="H244" s="297"/>
      <c r="I244" s="297"/>
      <c r="J244" s="298"/>
      <c r="K244" s="109"/>
      <c r="L244" s="109"/>
      <c r="M244" s="109"/>
      <c r="N244" s="271"/>
      <c r="O244" s="100" t="str">
        <f t="shared" si="92"/>
        <v>-</v>
      </c>
      <c r="IH244" s="33"/>
    </row>
    <row r="245" spans="1:242" s="11" customFormat="1" ht="17.25" customHeight="1" x14ac:dyDescent="0.2">
      <c r="A245" s="96"/>
      <c r="B245" s="123"/>
      <c r="C245" s="126"/>
      <c r="D245" s="102">
        <v>4512</v>
      </c>
      <c r="E245" s="295" t="s">
        <v>261</v>
      </c>
      <c r="F245" s="295"/>
      <c r="G245" s="295"/>
      <c r="H245" s="295"/>
      <c r="I245" s="295"/>
      <c r="J245" s="296"/>
      <c r="K245" s="99"/>
      <c r="L245" s="99"/>
      <c r="M245" s="99"/>
      <c r="N245" s="270"/>
      <c r="O245" s="100" t="str">
        <f t="shared" si="92"/>
        <v>-</v>
      </c>
      <c r="IH245" s="33"/>
    </row>
    <row r="246" spans="1:242" s="11" customFormat="1" ht="17.25" customHeight="1" x14ac:dyDescent="0.2">
      <c r="A246" s="96"/>
      <c r="B246" s="123"/>
      <c r="C246" s="102">
        <v>452</v>
      </c>
      <c r="D246" s="295" t="s">
        <v>262</v>
      </c>
      <c r="E246" s="295"/>
      <c r="F246" s="295"/>
      <c r="G246" s="295"/>
      <c r="H246" s="295"/>
      <c r="I246" s="295"/>
      <c r="J246" s="296"/>
      <c r="K246" s="99">
        <f t="shared" ref="K246:N246" si="96">SUM(K247:K247)</f>
        <v>0</v>
      </c>
      <c r="L246" s="99">
        <f t="shared" si="96"/>
        <v>0</v>
      </c>
      <c r="M246" s="99">
        <f t="shared" si="96"/>
        <v>0</v>
      </c>
      <c r="N246" s="270">
        <f t="shared" si="96"/>
        <v>0</v>
      </c>
      <c r="O246" s="100" t="str">
        <f t="shared" si="92"/>
        <v>-</v>
      </c>
      <c r="IH246" s="33"/>
    </row>
    <row r="247" spans="1:242" s="11" customFormat="1" ht="17.25" customHeight="1" x14ac:dyDescent="0.2">
      <c r="A247" s="96"/>
      <c r="B247" s="123"/>
      <c r="C247" s="126"/>
      <c r="D247" s="102">
        <v>4521</v>
      </c>
      <c r="E247" s="295" t="s">
        <v>263</v>
      </c>
      <c r="F247" s="295"/>
      <c r="G247" s="295"/>
      <c r="H247" s="295"/>
      <c r="I247" s="295"/>
      <c r="J247" s="296"/>
      <c r="K247" s="99"/>
      <c r="L247" s="99"/>
      <c r="M247" s="99"/>
      <c r="N247" s="270"/>
      <c r="O247" s="100" t="str">
        <f t="shared" si="92"/>
        <v>-</v>
      </c>
      <c r="IH247" s="33"/>
    </row>
    <row r="248" spans="1:242" s="11" customFormat="1" ht="17.25" customHeight="1" x14ac:dyDescent="0.2">
      <c r="A248" s="105"/>
      <c r="B248" s="124">
        <v>46</v>
      </c>
      <c r="C248" s="299" t="s">
        <v>264</v>
      </c>
      <c r="D248" s="299"/>
      <c r="E248" s="299"/>
      <c r="F248" s="299"/>
      <c r="G248" s="299"/>
      <c r="H248" s="299"/>
      <c r="I248" s="299"/>
      <c r="J248" s="300"/>
      <c r="K248" s="216">
        <f t="shared" ref="K248:M248" si="97">K249+K254</f>
        <v>10000</v>
      </c>
      <c r="L248" s="216">
        <f t="shared" ref="L248" si="98">L249+L254</f>
        <v>10000</v>
      </c>
      <c r="M248" s="216">
        <f t="shared" si="97"/>
        <v>10000</v>
      </c>
      <c r="N248" s="272">
        <f t="shared" ref="N248" si="99">N249+N254</f>
        <v>10000</v>
      </c>
      <c r="O248" s="217">
        <f t="shared" si="92"/>
        <v>100</v>
      </c>
      <c r="IH248" s="33"/>
    </row>
    <row r="249" spans="1:242" s="11" customFormat="1" ht="17.25" customHeight="1" x14ac:dyDescent="0.2">
      <c r="A249" s="96"/>
      <c r="B249" s="123"/>
      <c r="C249" s="102">
        <v>461</v>
      </c>
      <c r="D249" s="295" t="s">
        <v>265</v>
      </c>
      <c r="E249" s="295"/>
      <c r="F249" s="295"/>
      <c r="G249" s="295"/>
      <c r="H249" s="295"/>
      <c r="I249" s="295"/>
      <c r="J249" s="296"/>
      <c r="K249" s="99">
        <f t="shared" ref="K249:M249" si="100">SUM(K250:K253)</f>
        <v>0</v>
      </c>
      <c r="L249" s="99">
        <f t="shared" ref="L249" si="101">SUM(L250:L253)</f>
        <v>0</v>
      </c>
      <c r="M249" s="99">
        <f t="shared" si="100"/>
        <v>0</v>
      </c>
      <c r="N249" s="270">
        <f t="shared" ref="N249" si="102">SUM(N250:N253)</f>
        <v>0</v>
      </c>
      <c r="O249" s="100" t="str">
        <f t="shared" si="92"/>
        <v>-</v>
      </c>
      <c r="IH249" s="33"/>
    </row>
    <row r="250" spans="1:242" s="11" customFormat="1" ht="17.25" customHeight="1" x14ac:dyDescent="0.2">
      <c r="A250" s="96"/>
      <c r="B250" s="123"/>
      <c r="C250" s="102"/>
      <c r="D250" s="102">
        <v>4611</v>
      </c>
      <c r="E250" s="296" t="s">
        <v>266</v>
      </c>
      <c r="F250" s="319"/>
      <c r="G250" s="319"/>
      <c r="H250" s="319"/>
      <c r="I250" s="319"/>
      <c r="J250" s="319"/>
      <c r="K250" s="99"/>
      <c r="L250" s="99"/>
      <c r="M250" s="99"/>
      <c r="N250" s="270"/>
      <c r="O250" s="100" t="str">
        <f t="shared" si="92"/>
        <v>-</v>
      </c>
      <c r="IH250" s="33"/>
    </row>
    <row r="251" spans="1:242" s="11" customFormat="1" ht="17.25" customHeight="1" x14ac:dyDescent="0.2">
      <c r="A251" s="96"/>
      <c r="B251" s="123"/>
      <c r="C251" s="102"/>
      <c r="D251" s="102">
        <v>4612</v>
      </c>
      <c r="E251" s="296" t="s">
        <v>267</v>
      </c>
      <c r="F251" s="319"/>
      <c r="G251" s="319"/>
      <c r="H251" s="319"/>
      <c r="I251" s="319"/>
      <c r="J251" s="319"/>
      <c r="K251" s="99"/>
      <c r="L251" s="99"/>
      <c r="M251" s="99"/>
      <c r="N251" s="270"/>
      <c r="O251" s="100" t="str">
        <f t="shared" si="92"/>
        <v>-</v>
      </c>
      <c r="IH251" s="33"/>
    </row>
    <row r="252" spans="1:242" s="11" customFormat="1" ht="17.25" customHeight="1" x14ac:dyDescent="0.2">
      <c r="A252" s="96"/>
      <c r="B252" s="123"/>
      <c r="C252" s="102"/>
      <c r="D252" s="102">
        <v>4613</v>
      </c>
      <c r="E252" s="296" t="s">
        <v>268</v>
      </c>
      <c r="F252" s="319"/>
      <c r="G252" s="319"/>
      <c r="H252" s="319"/>
      <c r="I252" s="319"/>
      <c r="J252" s="319"/>
      <c r="K252" s="99"/>
      <c r="L252" s="99"/>
      <c r="M252" s="99"/>
      <c r="N252" s="270"/>
      <c r="O252" s="100" t="str">
        <f t="shared" si="92"/>
        <v>-</v>
      </c>
      <c r="IH252" s="33"/>
    </row>
    <row r="253" spans="1:242" s="11" customFormat="1" ht="17.25" customHeight="1" x14ac:dyDescent="0.2">
      <c r="A253" s="121"/>
      <c r="B253" s="127"/>
      <c r="C253" s="116"/>
      <c r="D253" s="116">
        <v>4614</v>
      </c>
      <c r="E253" s="416" t="s">
        <v>269</v>
      </c>
      <c r="F253" s="417"/>
      <c r="G253" s="417"/>
      <c r="H253" s="417"/>
      <c r="I253" s="417"/>
      <c r="J253" s="417"/>
      <c r="K253" s="128"/>
      <c r="L253" s="128"/>
      <c r="M253" s="128"/>
      <c r="N253" s="273"/>
      <c r="O253" s="100" t="str">
        <f t="shared" si="92"/>
        <v>-</v>
      </c>
      <c r="IH253" s="33"/>
    </row>
    <row r="254" spans="1:242" s="11" customFormat="1" ht="17.25" customHeight="1" x14ac:dyDescent="0.2">
      <c r="A254" s="96"/>
      <c r="B254" s="123"/>
      <c r="C254" s="102">
        <v>462</v>
      </c>
      <c r="D254" s="295" t="s">
        <v>270</v>
      </c>
      <c r="E254" s="295"/>
      <c r="F254" s="295"/>
      <c r="G254" s="295"/>
      <c r="H254" s="295"/>
      <c r="I254" s="295"/>
      <c r="J254" s="296"/>
      <c r="K254" s="99">
        <f t="shared" ref="K254:M254" si="103">SUM(K255:K258)</f>
        <v>10000</v>
      </c>
      <c r="L254" s="99">
        <f t="shared" ref="L254" si="104">SUM(L255:L258)</f>
        <v>10000</v>
      </c>
      <c r="M254" s="99">
        <f t="shared" si="103"/>
        <v>10000</v>
      </c>
      <c r="N254" s="270">
        <f t="shared" ref="N254" si="105">SUM(N255:N258)</f>
        <v>10000</v>
      </c>
      <c r="O254" s="100">
        <f t="shared" si="92"/>
        <v>100</v>
      </c>
      <c r="IH254" s="33"/>
    </row>
    <row r="255" spans="1:242" s="11" customFormat="1" ht="17.25" customHeight="1" x14ac:dyDescent="0.2">
      <c r="A255" s="96"/>
      <c r="B255" s="123"/>
      <c r="C255" s="102"/>
      <c r="D255" s="102">
        <v>4621</v>
      </c>
      <c r="E255" s="296" t="s">
        <v>271</v>
      </c>
      <c r="F255" s="319"/>
      <c r="G255" s="319"/>
      <c r="H255" s="319"/>
      <c r="I255" s="319"/>
      <c r="J255" s="319"/>
      <c r="K255" s="99"/>
      <c r="L255" s="99"/>
      <c r="M255" s="99"/>
      <c r="N255" s="270"/>
      <c r="O255" s="100" t="str">
        <f t="shared" si="92"/>
        <v>-</v>
      </c>
      <c r="IH255" s="33"/>
    </row>
    <row r="256" spans="1:242" s="11" customFormat="1" ht="17.25" customHeight="1" x14ac:dyDescent="0.2">
      <c r="A256" s="96"/>
      <c r="B256" s="123"/>
      <c r="C256" s="102"/>
      <c r="D256" s="102">
        <v>4622</v>
      </c>
      <c r="E256" s="296" t="s">
        <v>272</v>
      </c>
      <c r="F256" s="319"/>
      <c r="G256" s="319"/>
      <c r="H256" s="319"/>
      <c r="I256" s="319"/>
      <c r="J256" s="319"/>
      <c r="K256" s="99">
        <v>10000</v>
      </c>
      <c r="L256" s="99">
        <v>10000</v>
      </c>
      <c r="M256" s="99">
        <v>10000</v>
      </c>
      <c r="N256" s="270">
        <v>10000</v>
      </c>
      <c r="O256" s="100">
        <f t="shared" si="92"/>
        <v>100</v>
      </c>
      <c r="IH256" s="33"/>
    </row>
    <row r="257" spans="1:242" s="11" customFormat="1" ht="17.25" customHeight="1" x14ac:dyDescent="0.2">
      <c r="A257" s="96"/>
      <c r="B257" s="123"/>
      <c r="C257" s="102"/>
      <c r="D257" s="102">
        <v>4623</v>
      </c>
      <c r="E257" s="296" t="s">
        <v>273</v>
      </c>
      <c r="F257" s="319"/>
      <c r="G257" s="319"/>
      <c r="H257" s="319"/>
      <c r="I257" s="319"/>
      <c r="J257" s="319"/>
      <c r="K257" s="99"/>
      <c r="L257" s="99"/>
      <c r="M257" s="99"/>
      <c r="N257" s="270"/>
      <c r="O257" s="100" t="str">
        <f t="shared" si="92"/>
        <v>-</v>
      </c>
      <c r="IH257" s="33"/>
    </row>
    <row r="258" spans="1:242" s="11" customFormat="1" ht="17.25" customHeight="1" thickBot="1" x14ac:dyDescent="0.25">
      <c r="A258" s="118"/>
      <c r="B258" s="129"/>
      <c r="C258" s="119"/>
      <c r="D258" s="119">
        <v>4624</v>
      </c>
      <c r="E258" s="334" t="s">
        <v>274</v>
      </c>
      <c r="F258" s="335"/>
      <c r="G258" s="335"/>
      <c r="H258" s="335"/>
      <c r="I258" s="335"/>
      <c r="J258" s="335"/>
      <c r="K258" s="120"/>
      <c r="L258" s="120"/>
      <c r="M258" s="120"/>
      <c r="N258" s="273"/>
      <c r="O258" s="100" t="str">
        <f t="shared" si="92"/>
        <v>-</v>
      </c>
      <c r="IH258" s="33"/>
    </row>
    <row r="259" spans="1:242" s="11" customFormat="1" ht="20.25" customHeight="1" x14ac:dyDescent="0.2">
      <c r="A259" s="301" t="s">
        <v>275</v>
      </c>
      <c r="B259" s="302"/>
      <c r="C259" s="302"/>
      <c r="D259" s="302"/>
      <c r="E259" s="302"/>
      <c r="F259" s="302"/>
      <c r="G259" s="302"/>
      <c r="H259" s="302"/>
      <c r="I259" s="302"/>
      <c r="J259" s="302"/>
      <c r="K259" s="279">
        <f>K130</f>
        <v>3064442</v>
      </c>
      <c r="L259" s="279">
        <f>L130</f>
        <v>3633972</v>
      </c>
      <c r="M259" s="279">
        <f>M130</f>
        <v>3707466</v>
      </c>
      <c r="N259" s="279">
        <f>N130</f>
        <v>3710766</v>
      </c>
      <c r="O259" s="332">
        <f t="shared" si="92"/>
        <v>118.58511272198984</v>
      </c>
      <c r="IH259" s="33"/>
    </row>
    <row r="260" spans="1:242" s="11" customFormat="1" ht="15" customHeight="1" thickBot="1" x14ac:dyDescent="0.25">
      <c r="A260" s="303"/>
      <c r="B260" s="304"/>
      <c r="C260" s="304"/>
      <c r="D260" s="304"/>
      <c r="E260" s="304"/>
      <c r="F260" s="304"/>
      <c r="G260" s="304"/>
      <c r="H260" s="304"/>
      <c r="I260" s="304"/>
      <c r="J260" s="304"/>
      <c r="K260" s="280"/>
      <c r="L260" s="280"/>
      <c r="M260" s="280"/>
      <c r="N260" s="280"/>
      <c r="O260" s="333" t="str">
        <f t="shared" si="92"/>
        <v>-</v>
      </c>
      <c r="IH260" s="33"/>
    </row>
    <row r="261" spans="1:242" s="11" customFormat="1" ht="14.45" customHeight="1" x14ac:dyDescent="0.2">
      <c r="A261" s="287" t="s">
        <v>276</v>
      </c>
      <c r="B261" s="288"/>
      <c r="C261" s="288"/>
      <c r="D261" s="288"/>
      <c r="E261" s="288"/>
      <c r="F261" s="288"/>
      <c r="G261" s="288"/>
      <c r="H261" s="288"/>
      <c r="I261" s="288"/>
      <c r="J261" s="289"/>
      <c r="K261" s="293" t="s">
        <v>411</v>
      </c>
      <c r="L261" s="293" t="s">
        <v>481</v>
      </c>
      <c r="M261" s="293" t="s">
        <v>482</v>
      </c>
      <c r="N261" s="293" t="s">
        <v>483</v>
      </c>
      <c r="O261" s="310" t="s">
        <v>485</v>
      </c>
      <c r="IH261" s="33"/>
    </row>
    <row r="262" spans="1:242" s="11" customFormat="1" ht="52.15" customHeight="1" x14ac:dyDescent="0.2">
      <c r="A262" s="290"/>
      <c r="B262" s="291"/>
      <c r="C262" s="291"/>
      <c r="D262" s="291"/>
      <c r="E262" s="291"/>
      <c r="F262" s="291"/>
      <c r="G262" s="291"/>
      <c r="H262" s="291"/>
      <c r="I262" s="291"/>
      <c r="J262" s="292"/>
      <c r="K262" s="294"/>
      <c r="L262" s="294"/>
      <c r="M262" s="294"/>
      <c r="N262" s="294"/>
      <c r="O262" s="311"/>
      <c r="IH262" s="33"/>
    </row>
    <row r="263" spans="1:242" s="20" customFormat="1" ht="15" customHeight="1" x14ac:dyDescent="0.2">
      <c r="A263" s="285" t="s">
        <v>3</v>
      </c>
      <c r="B263" s="286"/>
      <c r="C263" s="286"/>
      <c r="D263" s="286"/>
      <c r="E263" s="286"/>
      <c r="F263" s="286"/>
      <c r="G263" s="286"/>
      <c r="H263" s="286"/>
      <c r="I263" s="286"/>
      <c r="J263" s="286"/>
      <c r="K263" s="226" t="s">
        <v>4</v>
      </c>
      <c r="L263" s="226" t="s">
        <v>5</v>
      </c>
      <c r="M263" s="226" t="s">
        <v>412</v>
      </c>
      <c r="N263" s="226" t="s">
        <v>459</v>
      </c>
      <c r="O263" s="227" t="s">
        <v>484</v>
      </c>
    </row>
    <row r="264" spans="1:242" s="11" customFormat="1" ht="17.25" customHeight="1" x14ac:dyDescent="0.2">
      <c r="A264" s="105"/>
      <c r="B264" s="124" t="s">
        <v>277</v>
      </c>
      <c r="C264" s="299" t="s">
        <v>278</v>
      </c>
      <c r="D264" s="299"/>
      <c r="E264" s="299"/>
      <c r="F264" s="299"/>
      <c r="G264" s="299"/>
      <c r="H264" s="299"/>
      <c r="I264" s="299"/>
      <c r="J264" s="300"/>
      <c r="K264" s="216">
        <f>K265+K294+K309+K312+K320</f>
        <v>1993675</v>
      </c>
      <c r="L264" s="216">
        <f>L265+L294+L309+L312+L320</f>
        <v>8651134</v>
      </c>
      <c r="M264" s="216">
        <f>M265+M294+M309+M312+M320</f>
        <v>9970865</v>
      </c>
      <c r="N264" s="216">
        <f>N265+N294+N309+N312+N320</f>
        <v>6689024</v>
      </c>
      <c r="O264" s="217">
        <f t="shared" ref="O264:O298" si="106">IF(K264&gt;0,IF(L264/K264&gt;=100,"&gt;&gt;100",L264/K264*100),"-")</f>
        <v>433.92900046396727</v>
      </c>
      <c r="IH264" s="33"/>
    </row>
    <row r="265" spans="1:242" s="11" customFormat="1" ht="17.25" customHeight="1" x14ac:dyDescent="0.2">
      <c r="A265" s="96"/>
      <c r="B265" s="123"/>
      <c r="C265" s="102" t="s">
        <v>279</v>
      </c>
      <c r="D265" s="295" t="s">
        <v>280</v>
      </c>
      <c r="E265" s="295"/>
      <c r="F265" s="295"/>
      <c r="G265" s="295"/>
      <c r="H265" s="295"/>
      <c r="I265" s="295"/>
      <c r="J265" s="296"/>
      <c r="K265" s="99">
        <f>K266+K267+K268+K273+K276+K285</f>
        <v>1301018</v>
      </c>
      <c r="L265" s="99">
        <f>L266+L267+L268+L273+L276+L285</f>
        <v>7972952</v>
      </c>
      <c r="M265" s="99">
        <f>M266+M267+M268+M273+M276+M285</f>
        <v>9517137</v>
      </c>
      <c r="N265" s="99">
        <f>N266+N267+N268+N273+N276+N285</f>
        <v>6204296</v>
      </c>
      <c r="O265" s="100">
        <f t="shared" si="106"/>
        <v>612.82411158031641</v>
      </c>
      <c r="IH265" s="33"/>
    </row>
    <row r="266" spans="1:242" s="11" customFormat="1" ht="17.25" customHeight="1" x14ac:dyDescent="0.2">
      <c r="A266" s="96"/>
      <c r="B266" s="123"/>
      <c r="C266" s="102"/>
      <c r="D266" s="102" t="s">
        <v>281</v>
      </c>
      <c r="E266" s="296" t="s">
        <v>282</v>
      </c>
      <c r="F266" s="319"/>
      <c r="G266" s="319"/>
      <c r="H266" s="319"/>
      <c r="I266" s="319"/>
      <c r="J266" s="319"/>
      <c r="K266" s="99"/>
      <c r="L266" s="99"/>
      <c r="M266" s="99"/>
      <c r="N266" s="99"/>
      <c r="O266" s="100" t="str">
        <f t="shared" si="106"/>
        <v>-</v>
      </c>
      <c r="IH266" s="33"/>
    </row>
    <row r="267" spans="1:242" s="11" customFormat="1" ht="17.25" customHeight="1" x14ac:dyDescent="0.2">
      <c r="A267" s="96"/>
      <c r="B267" s="123"/>
      <c r="C267" s="102"/>
      <c r="D267" s="102" t="s">
        <v>283</v>
      </c>
      <c r="E267" s="296" t="s">
        <v>284</v>
      </c>
      <c r="F267" s="319"/>
      <c r="G267" s="319"/>
      <c r="H267" s="319"/>
      <c r="I267" s="319"/>
      <c r="J267" s="319"/>
      <c r="K267" s="99"/>
      <c r="L267" s="99"/>
      <c r="M267" s="99"/>
      <c r="N267" s="99"/>
      <c r="O267" s="100" t="str">
        <f t="shared" si="106"/>
        <v>-</v>
      </c>
      <c r="IH267" s="33"/>
    </row>
    <row r="268" spans="1:242" s="11" customFormat="1" ht="17.25" customHeight="1" x14ac:dyDescent="0.2">
      <c r="A268" s="96"/>
      <c r="B268" s="123"/>
      <c r="C268" s="126"/>
      <c r="D268" s="102" t="s">
        <v>285</v>
      </c>
      <c r="E268" s="295" t="s">
        <v>286</v>
      </c>
      <c r="F268" s="295"/>
      <c r="G268" s="295"/>
      <c r="H268" s="295"/>
      <c r="I268" s="295"/>
      <c r="J268" s="296"/>
      <c r="K268" s="99">
        <f>K269+K270+K271+K272</f>
        <v>1258043</v>
      </c>
      <c r="L268" s="99">
        <f>L269+L270+L271+L272</f>
        <v>1648957</v>
      </c>
      <c r="M268" s="99">
        <f>M269+M270+M271+M272</f>
        <v>1414968</v>
      </c>
      <c r="N268" s="99">
        <f>N269+N270+N271+N272</f>
        <v>1255759</v>
      </c>
      <c r="O268" s="100">
        <f t="shared" si="106"/>
        <v>131.07318271315049</v>
      </c>
      <c r="IH268" s="33"/>
    </row>
    <row r="269" spans="1:242" s="11" customFormat="1" ht="17.25" customHeight="1" x14ac:dyDescent="0.2">
      <c r="A269" s="96"/>
      <c r="B269" s="112"/>
      <c r="C269" s="104"/>
      <c r="D269" s="102"/>
      <c r="E269" s="102" t="s">
        <v>287</v>
      </c>
      <c r="F269" s="295" t="s">
        <v>288</v>
      </c>
      <c r="G269" s="295"/>
      <c r="H269" s="295"/>
      <c r="I269" s="295"/>
      <c r="J269" s="296"/>
      <c r="K269" s="99">
        <v>1216293</v>
      </c>
      <c r="L269" s="99">
        <v>1612707</v>
      </c>
      <c r="M269" s="99">
        <f>1365218+8000</f>
        <v>1373218</v>
      </c>
      <c r="N269" s="99">
        <f>1214990-981</f>
        <v>1214009</v>
      </c>
      <c r="O269" s="100">
        <f t="shared" si="106"/>
        <v>132.59198235951371</v>
      </c>
      <c r="IH269" s="33"/>
    </row>
    <row r="270" spans="1:242" s="11" customFormat="1" ht="17.25" customHeight="1" x14ac:dyDescent="0.2">
      <c r="A270" s="96"/>
      <c r="B270" s="112"/>
      <c r="C270" s="104"/>
      <c r="D270" s="102"/>
      <c r="E270" s="102" t="s">
        <v>289</v>
      </c>
      <c r="F270" s="295" t="s">
        <v>290</v>
      </c>
      <c r="G270" s="295"/>
      <c r="H270" s="295"/>
      <c r="I270" s="295"/>
      <c r="J270" s="296"/>
      <c r="K270" s="99"/>
      <c r="L270" s="99"/>
      <c r="M270" s="99"/>
      <c r="N270" s="99"/>
      <c r="O270" s="100" t="str">
        <f t="shared" si="106"/>
        <v>-</v>
      </c>
      <c r="IH270" s="33"/>
    </row>
    <row r="271" spans="1:242" s="11" customFormat="1" ht="17.25" customHeight="1" x14ac:dyDescent="0.2">
      <c r="A271" s="96"/>
      <c r="B271" s="112"/>
      <c r="C271" s="104"/>
      <c r="D271" s="102"/>
      <c r="E271" s="130" t="s">
        <v>291</v>
      </c>
      <c r="F271" s="296" t="s">
        <v>292</v>
      </c>
      <c r="G271" s="319"/>
      <c r="H271" s="319"/>
      <c r="I271" s="319"/>
      <c r="J271" s="319"/>
      <c r="K271" s="99"/>
      <c r="L271" s="99"/>
      <c r="M271" s="99"/>
      <c r="N271" s="99"/>
      <c r="O271" s="100" t="str">
        <f t="shared" si="106"/>
        <v>-</v>
      </c>
      <c r="IH271" s="33"/>
    </row>
    <row r="272" spans="1:242" s="11" customFormat="1" ht="17.25" customHeight="1" x14ac:dyDescent="0.2">
      <c r="A272" s="96"/>
      <c r="B272" s="112"/>
      <c r="C272" s="104"/>
      <c r="D272" s="102"/>
      <c r="E272" s="130" t="s">
        <v>293</v>
      </c>
      <c r="F272" s="295" t="s">
        <v>294</v>
      </c>
      <c r="G272" s="295"/>
      <c r="H272" s="295"/>
      <c r="I272" s="295"/>
      <c r="J272" s="296"/>
      <c r="K272" s="131">
        <v>41750</v>
      </c>
      <c r="L272" s="131">
        <v>36250</v>
      </c>
      <c r="M272" s="131">
        <v>41750</v>
      </c>
      <c r="N272" s="131">
        <v>41750</v>
      </c>
      <c r="O272" s="100">
        <f t="shared" si="106"/>
        <v>86.82634730538922</v>
      </c>
      <c r="IH272" s="33"/>
    </row>
    <row r="273" spans="1:242" s="11" customFormat="1" ht="17.25" customHeight="1" x14ac:dyDescent="0.2">
      <c r="A273" s="96"/>
      <c r="B273" s="112"/>
      <c r="C273" s="104"/>
      <c r="D273" s="176" t="s">
        <v>353</v>
      </c>
      <c r="E273" s="336" t="s">
        <v>432</v>
      </c>
      <c r="F273" s="337"/>
      <c r="G273" s="337"/>
      <c r="H273" s="337"/>
      <c r="I273" s="337"/>
      <c r="J273" s="338"/>
      <c r="K273" s="131">
        <f>SUM(K274:K275)</f>
        <v>10425</v>
      </c>
      <c r="L273" s="131">
        <f>SUM(L274:L275)</f>
        <v>0</v>
      </c>
      <c r="M273" s="131">
        <f>SUM(M274:M275)</f>
        <v>0</v>
      </c>
      <c r="N273" s="131">
        <f>SUM(N274:N275)</f>
        <v>0</v>
      </c>
      <c r="O273" s="100">
        <f t="shared" si="106"/>
        <v>0</v>
      </c>
      <c r="IH273" s="33"/>
    </row>
    <row r="274" spans="1:242" s="11" customFormat="1" ht="17.25" customHeight="1" x14ac:dyDescent="0.2">
      <c r="A274" s="96"/>
      <c r="B274" s="112"/>
      <c r="C274" s="104"/>
      <c r="D274" s="102"/>
      <c r="E274" s="177" t="s">
        <v>354</v>
      </c>
      <c r="F274" s="296" t="s">
        <v>433</v>
      </c>
      <c r="G274" s="319"/>
      <c r="H274" s="319"/>
      <c r="I274" s="319"/>
      <c r="J274" s="339"/>
      <c r="K274" s="131">
        <v>8575</v>
      </c>
      <c r="L274" s="131">
        <v>0</v>
      </c>
      <c r="M274" s="131">
        <v>0</v>
      </c>
      <c r="N274" s="131">
        <v>0</v>
      </c>
      <c r="O274" s="100">
        <f t="shared" si="106"/>
        <v>0</v>
      </c>
      <c r="IH274" s="33"/>
    </row>
    <row r="275" spans="1:242" s="11" customFormat="1" ht="17.25" customHeight="1" x14ac:dyDescent="0.2">
      <c r="A275" s="96"/>
      <c r="B275" s="112"/>
      <c r="C275" s="104"/>
      <c r="D275" s="102"/>
      <c r="E275" s="177" t="s">
        <v>368</v>
      </c>
      <c r="F275" s="296" t="s">
        <v>434</v>
      </c>
      <c r="G275" s="319"/>
      <c r="H275" s="319"/>
      <c r="I275" s="319"/>
      <c r="J275" s="339"/>
      <c r="K275" s="131">
        <v>1850</v>
      </c>
      <c r="L275" s="131">
        <v>0</v>
      </c>
      <c r="M275" s="131">
        <v>0</v>
      </c>
      <c r="N275" s="131">
        <v>0</v>
      </c>
      <c r="O275" s="100">
        <f t="shared" si="106"/>
        <v>0</v>
      </c>
      <c r="IH275" s="33"/>
    </row>
    <row r="276" spans="1:242" s="11" customFormat="1" ht="17.25" customHeight="1" x14ac:dyDescent="0.2">
      <c r="A276" s="96"/>
      <c r="B276" s="112"/>
      <c r="C276" s="104"/>
      <c r="D276" s="176" t="s">
        <v>420</v>
      </c>
      <c r="E276" s="336" t="s">
        <v>431</v>
      </c>
      <c r="F276" s="337"/>
      <c r="G276" s="337"/>
      <c r="H276" s="337"/>
      <c r="I276" s="337"/>
      <c r="J276" s="338"/>
      <c r="K276" s="131">
        <f>SUM(K277:K284)</f>
        <v>30850</v>
      </c>
      <c r="L276" s="131">
        <f>SUM(L277:L284)</f>
        <v>6322295</v>
      </c>
      <c r="M276" s="131">
        <f>SUM(M277:M284)</f>
        <v>8102169</v>
      </c>
      <c r="N276" s="131">
        <f>SUM(N277:N284)</f>
        <v>4948537</v>
      </c>
      <c r="O276" s="100" t="str">
        <f t="shared" si="106"/>
        <v>&gt;&gt;100</v>
      </c>
      <c r="IH276" s="33"/>
    </row>
    <row r="277" spans="1:242" s="11" customFormat="1" ht="17.25" customHeight="1" x14ac:dyDescent="0.2">
      <c r="A277" s="96"/>
      <c r="B277" s="112"/>
      <c r="C277" s="104"/>
      <c r="D277" s="102"/>
      <c r="E277" s="177" t="s">
        <v>421</v>
      </c>
      <c r="F277" s="296" t="s">
        <v>435</v>
      </c>
      <c r="G277" s="319"/>
      <c r="H277" s="319"/>
      <c r="I277" s="319"/>
      <c r="J277" s="339"/>
      <c r="K277" s="131">
        <v>26000</v>
      </c>
      <c r="L277" s="131">
        <v>5961688</v>
      </c>
      <c r="M277" s="131">
        <v>7319806</v>
      </c>
      <c r="N277" s="131">
        <f>5049264-631133-376180</f>
        <v>4041951</v>
      </c>
      <c r="O277" s="100" t="str">
        <f t="shared" si="106"/>
        <v>&gt;&gt;100</v>
      </c>
      <c r="IH277" s="33"/>
    </row>
    <row r="278" spans="1:242" s="11" customFormat="1" ht="17.25" customHeight="1" x14ac:dyDescent="0.2">
      <c r="A278" s="96"/>
      <c r="B278" s="112"/>
      <c r="C278" s="104"/>
      <c r="D278" s="102"/>
      <c r="E278" s="177" t="s">
        <v>422</v>
      </c>
      <c r="F278" s="296" t="s">
        <v>436</v>
      </c>
      <c r="G278" s="319"/>
      <c r="H278" s="319"/>
      <c r="I278" s="319"/>
      <c r="J278" s="339"/>
      <c r="K278" s="131"/>
      <c r="L278" s="131"/>
      <c r="M278" s="131"/>
      <c r="N278" s="131">
        <f>449295+181838</f>
        <v>631133</v>
      </c>
      <c r="O278" s="100" t="str">
        <f t="shared" si="106"/>
        <v>-</v>
      </c>
      <c r="IH278" s="33"/>
    </row>
    <row r="279" spans="1:242" s="11" customFormat="1" ht="17.25" customHeight="1" x14ac:dyDescent="0.2">
      <c r="A279" s="96"/>
      <c r="B279" s="112"/>
      <c r="C279" s="104"/>
      <c r="D279" s="102"/>
      <c r="E279" s="177" t="s">
        <v>423</v>
      </c>
      <c r="F279" s="296" t="s">
        <v>437</v>
      </c>
      <c r="G279" s="319"/>
      <c r="H279" s="319"/>
      <c r="I279" s="319"/>
      <c r="J279" s="339"/>
      <c r="K279" s="131">
        <v>1200</v>
      </c>
      <c r="L279" s="131">
        <v>142898</v>
      </c>
      <c r="M279" s="131">
        <v>171842</v>
      </c>
      <c r="N279" s="131">
        <v>115619</v>
      </c>
      <c r="O279" s="100" t="str">
        <f t="shared" si="106"/>
        <v>&gt;&gt;100</v>
      </c>
      <c r="IH279" s="33"/>
    </row>
    <row r="280" spans="1:242" s="11" customFormat="1" ht="17.25" customHeight="1" x14ac:dyDescent="0.2">
      <c r="A280" s="96"/>
      <c r="B280" s="112"/>
      <c r="C280" s="104"/>
      <c r="D280" s="102"/>
      <c r="E280" s="177" t="s">
        <v>424</v>
      </c>
      <c r="F280" s="296" t="s">
        <v>438</v>
      </c>
      <c r="G280" s="319"/>
      <c r="H280" s="319"/>
      <c r="I280" s="319"/>
      <c r="J280" s="339"/>
      <c r="K280" s="131">
        <v>350</v>
      </c>
      <c r="L280" s="131">
        <v>105727</v>
      </c>
      <c r="M280" s="131">
        <v>116819</v>
      </c>
      <c r="N280" s="131">
        <v>70014</v>
      </c>
      <c r="O280" s="100" t="str">
        <f t="shared" si="106"/>
        <v>&gt;&gt;100</v>
      </c>
      <c r="IH280" s="33"/>
    </row>
    <row r="281" spans="1:242" s="11" customFormat="1" ht="17.25" customHeight="1" x14ac:dyDescent="0.2">
      <c r="A281" s="96"/>
      <c r="B281" s="112"/>
      <c r="C281" s="104"/>
      <c r="D281" s="102"/>
      <c r="E281" s="177" t="s">
        <v>425</v>
      </c>
      <c r="F281" s="296" t="s">
        <v>439</v>
      </c>
      <c r="G281" s="319"/>
      <c r="H281" s="319"/>
      <c r="I281" s="319"/>
      <c r="J281" s="339"/>
      <c r="K281" s="131">
        <v>500</v>
      </c>
      <c r="L281" s="131">
        <v>85739</v>
      </c>
      <c r="M281" s="131">
        <v>103106</v>
      </c>
      <c r="N281" s="131">
        <v>69371</v>
      </c>
      <c r="O281" s="100" t="str">
        <f t="shared" si="106"/>
        <v>&gt;&gt;100</v>
      </c>
      <c r="IH281" s="33"/>
    </row>
    <row r="282" spans="1:242" s="11" customFormat="1" ht="17.25" customHeight="1" x14ac:dyDescent="0.2">
      <c r="A282" s="96"/>
      <c r="B282" s="112"/>
      <c r="C282" s="104"/>
      <c r="D282" s="102"/>
      <c r="E282" s="177" t="s">
        <v>426</v>
      </c>
      <c r="F282" s="296" t="s">
        <v>455</v>
      </c>
      <c r="G282" s="319"/>
      <c r="H282" s="319"/>
      <c r="I282" s="319"/>
      <c r="J282" s="339"/>
      <c r="K282" s="131">
        <v>2000</v>
      </c>
      <c r="L282" s="131">
        <v>10417</v>
      </c>
      <c r="M282" s="131">
        <v>10417</v>
      </c>
      <c r="N282" s="131">
        <v>10416</v>
      </c>
      <c r="O282" s="100">
        <f t="shared" si="106"/>
        <v>520.85</v>
      </c>
      <c r="IH282" s="33"/>
    </row>
    <row r="283" spans="1:242" s="11" customFormat="1" ht="17.25" customHeight="1" x14ac:dyDescent="0.2">
      <c r="A283" s="96"/>
      <c r="B283" s="112"/>
      <c r="C283" s="104"/>
      <c r="D283" s="102"/>
      <c r="E283" s="177" t="s">
        <v>427</v>
      </c>
      <c r="F283" s="296" t="s">
        <v>440</v>
      </c>
      <c r="G283" s="319"/>
      <c r="H283" s="319"/>
      <c r="I283" s="319"/>
      <c r="J283" s="339"/>
      <c r="K283" s="131">
        <v>500</v>
      </c>
      <c r="L283" s="131">
        <v>15826</v>
      </c>
      <c r="M283" s="131">
        <v>4000</v>
      </c>
      <c r="N283" s="131">
        <v>10033</v>
      </c>
      <c r="O283" s="100">
        <f t="shared" si="106"/>
        <v>3165.2000000000003</v>
      </c>
      <c r="IH283" s="33"/>
    </row>
    <row r="284" spans="1:242" s="11" customFormat="1" ht="17.25" customHeight="1" x14ac:dyDescent="0.2">
      <c r="A284" s="96"/>
      <c r="B284" s="112"/>
      <c r="C284" s="104"/>
      <c r="D284" s="102"/>
      <c r="E284" s="177" t="s">
        <v>428</v>
      </c>
      <c r="F284" s="296" t="s">
        <v>441</v>
      </c>
      <c r="G284" s="319"/>
      <c r="H284" s="319"/>
      <c r="I284" s="319"/>
      <c r="J284" s="339"/>
      <c r="K284" s="131">
        <v>300</v>
      </c>
      <c r="L284" s="131">
        <v>0</v>
      </c>
      <c r="M284" s="131">
        <v>376179</v>
      </c>
      <c r="N284" s="131">
        <v>0</v>
      </c>
      <c r="O284" s="100">
        <f t="shared" si="106"/>
        <v>0</v>
      </c>
      <c r="IH284" s="33"/>
    </row>
    <row r="285" spans="1:242" s="11" customFormat="1" ht="17.25" customHeight="1" x14ac:dyDescent="0.2">
      <c r="A285" s="96"/>
      <c r="B285" s="112"/>
      <c r="C285" s="104"/>
      <c r="D285" s="176" t="s">
        <v>429</v>
      </c>
      <c r="E285" s="336" t="s">
        <v>442</v>
      </c>
      <c r="F285" s="337"/>
      <c r="G285" s="337"/>
      <c r="H285" s="337"/>
      <c r="I285" s="337"/>
      <c r="J285" s="338"/>
      <c r="K285" s="131">
        <f>SUM(K286:K293)</f>
        <v>1700</v>
      </c>
      <c r="L285" s="131">
        <f>SUM(L286:L293)</f>
        <v>1700</v>
      </c>
      <c r="M285" s="131">
        <f>SUM(M286:M293)</f>
        <v>0</v>
      </c>
      <c r="N285" s="131">
        <f>SUM(N286:N293)</f>
        <v>0</v>
      </c>
      <c r="O285" s="100">
        <f t="shared" si="106"/>
        <v>100</v>
      </c>
      <c r="IH285" s="33"/>
    </row>
    <row r="286" spans="1:242" s="11" customFormat="1" ht="17.25" customHeight="1" x14ac:dyDescent="0.2">
      <c r="A286" s="96"/>
      <c r="B286" s="112"/>
      <c r="C286" s="104"/>
      <c r="D286" s="102"/>
      <c r="E286" s="177" t="s">
        <v>430</v>
      </c>
      <c r="F286" s="296" t="s">
        <v>443</v>
      </c>
      <c r="G286" s="319"/>
      <c r="H286" s="319"/>
      <c r="I286" s="319"/>
      <c r="J286" s="339"/>
      <c r="K286" s="131">
        <v>500</v>
      </c>
      <c r="L286" s="131">
        <v>500</v>
      </c>
      <c r="M286" s="131"/>
      <c r="N286" s="131"/>
      <c r="O286" s="100">
        <f t="shared" si="106"/>
        <v>100</v>
      </c>
      <c r="IH286" s="33"/>
    </row>
    <row r="287" spans="1:242" s="11" customFormat="1" ht="17.25" customHeight="1" x14ac:dyDescent="0.2">
      <c r="A287" s="96"/>
      <c r="B287" s="112"/>
      <c r="C287" s="104"/>
      <c r="D287" s="102"/>
      <c r="E287" s="177" t="s">
        <v>444</v>
      </c>
      <c r="F287" s="296" t="s">
        <v>451</v>
      </c>
      <c r="G287" s="319"/>
      <c r="H287" s="319"/>
      <c r="I287" s="319"/>
      <c r="J287" s="339"/>
      <c r="K287" s="131"/>
      <c r="L287" s="131"/>
      <c r="M287" s="131"/>
      <c r="N287" s="131"/>
      <c r="O287" s="100" t="str">
        <f t="shared" si="106"/>
        <v>-</v>
      </c>
      <c r="IH287" s="33"/>
    </row>
    <row r="288" spans="1:242" s="11" customFormat="1" ht="17.25" customHeight="1" x14ac:dyDescent="0.2">
      <c r="A288" s="96"/>
      <c r="B288" s="112"/>
      <c r="C288" s="104"/>
      <c r="D288" s="102"/>
      <c r="E288" s="177" t="s">
        <v>445</v>
      </c>
      <c r="F288" s="296" t="s">
        <v>452</v>
      </c>
      <c r="G288" s="319"/>
      <c r="H288" s="319"/>
      <c r="I288" s="319"/>
      <c r="J288" s="339"/>
      <c r="K288" s="131">
        <v>300</v>
      </c>
      <c r="L288" s="131">
        <v>300</v>
      </c>
      <c r="M288" s="131"/>
      <c r="N288" s="131"/>
      <c r="O288" s="100">
        <f t="shared" si="106"/>
        <v>100</v>
      </c>
      <c r="IH288" s="33"/>
    </row>
    <row r="289" spans="1:242" s="11" customFormat="1" ht="17.25" customHeight="1" x14ac:dyDescent="0.2">
      <c r="A289" s="96"/>
      <c r="B289" s="112"/>
      <c r="C289" s="104"/>
      <c r="D289" s="102"/>
      <c r="E289" s="177" t="s">
        <v>446</v>
      </c>
      <c r="F289" s="296" t="s">
        <v>453</v>
      </c>
      <c r="G289" s="319"/>
      <c r="H289" s="319"/>
      <c r="I289" s="319"/>
      <c r="J289" s="339"/>
      <c r="K289" s="131">
        <v>200</v>
      </c>
      <c r="L289" s="131">
        <v>200</v>
      </c>
      <c r="M289" s="131"/>
      <c r="N289" s="131"/>
      <c r="O289" s="100">
        <f t="shared" si="106"/>
        <v>100</v>
      </c>
      <c r="IH289" s="33"/>
    </row>
    <row r="290" spans="1:242" s="11" customFormat="1" ht="17.25" customHeight="1" x14ac:dyDescent="0.2">
      <c r="A290" s="96"/>
      <c r="B290" s="112"/>
      <c r="C290" s="104"/>
      <c r="D290" s="102"/>
      <c r="E290" s="177" t="s">
        <v>447</v>
      </c>
      <c r="F290" s="296" t="s">
        <v>454</v>
      </c>
      <c r="G290" s="319"/>
      <c r="H290" s="319"/>
      <c r="I290" s="319"/>
      <c r="J290" s="339"/>
      <c r="K290" s="131">
        <v>200</v>
      </c>
      <c r="L290" s="131">
        <v>200</v>
      </c>
      <c r="M290" s="131"/>
      <c r="N290" s="131"/>
      <c r="O290" s="100">
        <f t="shared" si="106"/>
        <v>100</v>
      </c>
      <c r="IH290" s="33"/>
    </row>
    <row r="291" spans="1:242" s="11" customFormat="1" ht="17.25" customHeight="1" x14ac:dyDescent="0.2">
      <c r="A291" s="96"/>
      <c r="B291" s="112"/>
      <c r="C291" s="104"/>
      <c r="D291" s="102"/>
      <c r="E291" s="177" t="s">
        <v>448</v>
      </c>
      <c r="F291" s="296" t="s">
        <v>456</v>
      </c>
      <c r="G291" s="319"/>
      <c r="H291" s="319"/>
      <c r="I291" s="319"/>
      <c r="J291" s="339"/>
      <c r="K291" s="131">
        <v>200</v>
      </c>
      <c r="L291" s="131">
        <v>200</v>
      </c>
      <c r="M291" s="131"/>
      <c r="N291" s="131"/>
      <c r="O291" s="100">
        <f t="shared" si="106"/>
        <v>100</v>
      </c>
      <c r="IH291" s="33"/>
    </row>
    <row r="292" spans="1:242" s="11" customFormat="1" ht="17.25" customHeight="1" x14ac:dyDescent="0.2">
      <c r="A292" s="96"/>
      <c r="B292" s="112"/>
      <c r="C292" s="104"/>
      <c r="D292" s="102"/>
      <c r="E292" s="177" t="s">
        <v>449</v>
      </c>
      <c r="F292" s="296" t="s">
        <v>457</v>
      </c>
      <c r="G292" s="319"/>
      <c r="H292" s="319"/>
      <c r="I292" s="319"/>
      <c r="J292" s="339"/>
      <c r="K292" s="131">
        <v>200</v>
      </c>
      <c r="L292" s="131">
        <v>200</v>
      </c>
      <c r="M292" s="131"/>
      <c r="N292" s="131"/>
      <c r="O292" s="100">
        <f t="shared" si="106"/>
        <v>100</v>
      </c>
      <c r="IH292" s="33"/>
    </row>
    <row r="293" spans="1:242" s="11" customFormat="1" ht="17.25" customHeight="1" x14ac:dyDescent="0.2">
      <c r="A293" s="96"/>
      <c r="B293" s="112"/>
      <c r="C293" s="104"/>
      <c r="D293" s="102"/>
      <c r="E293" s="177" t="s">
        <v>450</v>
      </c>
      <c r="F293" s="296" t="s">
        <v>458</v>
      </c>
      <c r="G293" s="319"/>
      <c r="H293" s="319"/>
      <c r="I293" s="319"/>
      <c r="J293" s="339"/>
      <c r="K293" s="131">
        <v>100</v>
      </c>
      <c r="L293" s="131">
        <v>100</v>
      </c>
      <c r="M293" s="131"/>
      <c r="N293" s="131"/>
      <c r="O293" s="100">
        <f t="shared" si="106"/>
        <v>100</v>
      </c>
      <c r="IH293" s="33"/>
    </row>
    <row r="294" spans="1:242" s="11" customFormat="1" ht="17.25" customHeight="1" x14ac:dyDescent="0.2">
      <c r="A294" s="96"/>
      <c r="B294" s="112"/>
      <c r="C294" s="102" t="s">
        <v>295</v>
      </c>
      <c r="D294" s="295" t="s">
        <v>296</v>
      </c>
      <c r="E294" s="295"/>
      <c r="F294" s="295"/>
      <c r="G294" s="295"/>
      <c r="H294" s="295"/>
      <c r="I294" s="295"/>
      <c r="J294" s="296"/>
      <c r="K294" s="99">
        <f>K295+K302+K307</f>
        <v>91407</v>
      </c>
      <c r="L294" s="99">
        <f>L295+L302+L307</f>
        <v>82075</v>
      </c>
      <c r="M294" s="99">
        <f>M295+M302+M307</f>
        <v>55000</v>
      </c>
      <c r="N294" s="99">
        <f>N295+N302+N307</f>
        <v>57000</v>
      </c>
      <c r="O294" s="100">
        <f t="shared" si="106"/>
        <v>89.79071624711456</v>
      </c>
      <c r="IH294" s="33"/>
    </row>
    <row r="295" spans="1:242" s="11" customFormat="1" ht="17.25" customHeight="1" x14ac:dyDescent="0.2">
      <c r="A295" s="96"/>
      <c r="B295" s="112"/>
      <c r="C295" s="104"/>
      <c r="D295" s="102" t="s">
        <v>297</v>
      </c>
      <c r="E295" s="295" t="s">
        <v>298</v>
      </c>
      <c r="F295" s="295"/>
      <c r="G295" s="295"/>
      <c r="H295" s="295"/>
      <c r="I295" s="295"/>
      <c r="J295" s="296"/>
      <c r="K295" s="99">
        <f t="shared" ref="K295" si="107">SUM(K296:K298)</f>
        <v>22990</v>
      </c>
      <c r="L295" s="99">
        <f t="shared" ref="L295:M295" si="108">SUM(L296:L298)</f>
        <v>10000</v>
      </c>
      <c r="M295" s="99">
        <f t="shared" si="108"/>
        <v>10000</v>
      </c>
      <c r="N295" s="99">
        <f t="shared" ref="N295" si="109">SUM(N296:N298)</f>
        <v>10000</v>
      </c>
      <c r="O295" s="100">
        <f t="shared" si="106"/>
        <v>43.497172683775553</v>
      </c>
      <c r="IH295" s="33"/>
    </row>
    <row r="296" spans="1:242" s="11" customFormat="1" ht="17.25" customHeight="1" x14ac:dyDescent="0.2">
      <c r="A296" s="105"/>
      <c r="B296" s="110"/>
      <c r="C296" s="107"/>
      <c r="D296" s="108"/>
      <c r="E296" s="108" t="s">
        <v>299</v>
      </c>
      <c r="F296" s="297" t="s">
        <v>300</v>
      </c>
      <c r="G296" s="297"/>
      <c r="H296" s="297"/>
      <c r="I296" s="297"/>
      <c r="J296" s="298"/>
      <c r="K296" s="109"/>
      <c r="L296" s="109"/>
      <c r="M296" s="109"/>
      <c r="N296" s="109"/>
      <c r="O296" s="100" t="str">
        <f t="shared" si="106"/>
        <v>-</v>
      </c>
      <c r="IH296" s="33"/>
    </row>
    <row r="297" spans="1:242" s="11" customFormat="1" ht="17.25" customHeight="1" x14ac:dyDescent="0.2">
      <c r="A297" s="105"/>
      <c r="B297" s="110"/>
      <c r="C297" s="107"/>
      <c r="D297" s="108"/>
      <c r="E297" s="108" t="s">
        <v>301</v>
      </c>
      <c r="F297" s="297" t="s">
        <v>302</v>
      </c>
      <c r="G297" s="297"/>
      <c r="H297" s="297"/>
      <c r="I297" s="297"/>
      <c r="J297" s="298"/>
      <c r="K297" s="109">
        <v>21490</v>
      </c>
      <c r="L297" s="109">
        <v>10000</v>
      </c>
      <c r="M297" s="109">
        <v>10000</v>
      </c>
      <c r="N297" s="109">
        <v>10000</v>
      </c>
      <c r="O297" s="100">
        <f t="shared" si="106"/>
        <v>46.533271288971619</v>
      </c>
      <c r="IH297" s="33"/>
    </row>
    <row r="298" spans="1:242" s="11" customFormat="1" ht="17.25" customHeight="1" thickBot="1" x14ac:dyDescent="0.25">
      <c r="A298" s="118"/>
      <c r="B298" s="180"/>
      <c r="C298" s="181"/>
      <c r="D298" s="119"/>
      <c r="E298" s="119" t="s">
        <v>303</v>
      </c>
      <c r="F298" s="362" t="s">
        <v>304</v>
      </c>
      <c r="G298" s="362"/>
      <c r="H298" s="362"/>
      <c r="I298" s="362"/>
      <c r="J298" s="334"/>
      <c r="K298" s="120">
        <v>1500</v>
      </c>
      <c r="L298" s="120">
        <v>0</v>
      </c>
      <c r="M298" s="120">
        <v>0</v>
      </c>
      <c r="N298" s="120">
        <v>0</v>
      </c>
      <c r="O298" s="182">
        <f t="shared" si="106"/>
        <v>0</v>
      </c>
      <c r="IH298" s="33"/>
    </row>
    <row r="299" spans="1:242" s="11" customFormat="1" ht="15" customHeight="1" x14ac:dyDescent="0.2">
      <c r="A299" s="287" t="s">
        <v>276</v>
      </c>
      <c r="B299" s="288"/>
      <c r="C299" s="288"/>
      <c r="D299" s="288"/>
      <c r="E299" s="288"/>
      <c r="F299" s="288"/>
      <c r="G299" s="288"/>
      <c r="H299" s="288"/>
      <c r="I299" s="288"/>
      <c r="J299" s="289"/>
      <c r="K299" s="293" t="s">
        <v>411</v>
      </c>
      <c r="L299" s="293" t="s">
        <v>481</v>
      </c>
      <c r="M299" s="293" t="s">
        <v>482</v>
      </c>
      <c r="N299" s="293" t="s">
        <v>483</v>
      </c>
      <c r="O299" s="310" t="s">
        <v>485</v>
      </c>
      <c r="IH299" s="33"/>
    </row>
    <row r="300" spans="1:242" s="11" customFormat="1" ht="52.9" customHeight="1" x14ac:dyDescent="0.2">
      <c r="A300" s="290"/>
      <c r="B300" s="291"/>
      <c r="C300" s="291"/>
      <c r="D300" s="291"/>
      <c r="E300" s="291"/>
      <c r="F300" s="291"/>
      <c r="G300" s="291"/>
      <c r="H300" s="291"/>
      <c r="I300" s="291"/>
      <c r="J300" s="292"/>
      <c r="K300" s="294"/>
      <c r="L300" s="294"/>
      <c r="M300" s="294"/>
      <c r="N300" s="294"/>
      <c r="O300" s="311"/>
      <c r="IH300" s="33"/>
    </row>
    <row r="301" spans="1:242" s="11" customFormat="1" ht="14.45" customHeight="1" x14ac:dyDescent="0.2">
      <c r="A301" s="285" t="s">
        <v>3</v>
      </c>
      <c r="B301" s="286"/>
      <c r="C301" s="286"/>
      <c r="D301" s="286"/>
      <c r="E301" s="286"/>
      <c r="F301" s="286"/>
      <c r="G301" s="286"/>
      <c r="H301" s="286"/>
      <c r="I301" s="286"/>
      <c r="J301" s="286"/>
      <c r="K301" s="226" t="s">
        <v>4</v>
      </c>
      <c r="L301" s="226" t="s">
        <v>5</v>
      </c>
      <c r="M301" s="226" t="s">
        <v>412</v>
      </c>
      <c r="N301" s="226" t="s">
        <v>459</v>
      </c>
      <c r="O301" s="227" t="s">
        <v>484</v>
      </c>
      <c r="IH301" s="33"/>
    </row>
    <row r="302" spans="1:242" s="11" customFormat="1" ht="17.25" customHeight="1" x14ac:dyDescent="0.2">
      <c r="A302" s="105"/>
      <c r="B302" s="110"/>
      <c r="C302" s="107"/>
      <c r="D302" s="108" t="s">
        <v>305</v>
      </c>
      <c r="E302" s="297" t="s">
        <v>306</v>
      </c>
      <c r="F302" s="297"/>
      <c r="G302" s="297"/>
      <c r="H302" s="297"/>
      <c r="I302" s="297"/>
      <c r="J302" s="298"/>
      <c r="K302" s="109">
        <f t="shared" ref="K302:M302" si="110">K303+K304+K305+K306</f>
        <v>6000</v>
      </c>
      <c r="L302" s="109">
        <f t="shared" ref="L302" si="111">L303+L304+L305+L306</f>
        <v>10000</v>
      </c>
      <c r="M302" s="109">
        <f t="shared" si="110"/>
        <v>5000</v>
      </c>
      <c r="N302" s="271">
        <f t="shared" ref="N302" si="112">N303+N304+N305+N306</f>
        <v>5000</v>
      </c>
      <c r="O302" s="111">
        <f t="shared" ref="O302:O336" si="113">IF(K302&gt;0,IF(L302/K302&gt;=100,"&gt;&gt;100",L302/K302*100),"-")</f>
        <v>166.66666666666669</v>
      </c>
      <c r="IH302" s="33"/>
    </row>
    <row r="303" spans="1:242" s="11" customFormat="1" ht="17.25" customHeight="1" x14ac:dyDescent="0.2">
      <c r="A303" s="96"/>
      <c r="B303" s="112"/>
      <c r="C303" s="104"/>
      <c r="D303" s="102"/>
      <c r="E303" s="102" t="s">
        <v>307</v>
      </c>
      <c r="F303" s="295" t="s">
        <v>308</v>
      </c>
      <c r="G303" s="295"/>
      <c r="H303" s="295"/>
      <c r="I303" s="295"/>
      <c r="J303" s="296"/>
      <c r="K303" s="99"/>
      <c r="L303" s="99"/>
      <c r="M303" s="99"/>
      <c r="N303" s="270"/>
      <c r="O303" s="100" t="str">
        <f t="shared" si="113"/>
        <v>-</v>
      </c>
      <c r="IH303" s="33"/>
    </row>
    <row r="304" spans="1:242" s="11" customFormat="1" ht="17.25" customHeight="1" x14ac:dyDescent="0.2">
      <c r="A304" s="96"/>
      <c r="B304" s="112"/>
      <c r="C304" s="104"/>
      <c r="D304" s="102"/>
      <c r="E304" s="102" t="s">
        <v>309</v>
      </c>
      <c r="F304" s="295" t="s">
        <v>310</v>
      </c>
      <c r="G304" s="295"/>
      <c r="H304" s="295"/>
      <c r="I304" s="295"/>
      <c r="J304" s="296"/>
      <c r="K304" s="99"/>
      <c r="L304" s="99"/>
      <c r="M304" s="99"/>
      <c r="N304" s="270"/>
      <c r="O304" s="100" t="str">
        <f t="shared" si="113"/>
        <v>-</v>
      </c>
      <c r="IH304" s="33"/>
    </row>
    <row r="305" spans="1:242" s="11" customFormat="1" ht="17.25" customHeight="1" x14ac:dyDescent="0.2">
      <c r="A305" s="96"/>
      <c r="B305" s="112"/>
      <c r="C305" s="104"/>
      <c r="D305" s="102"/>
      <c r="E305" s="102" t="s">
        <v>311</v>
      </c>
      <c r="F305" s="295" t="s">
        <v>312</v>
      </c>
      <c r="G305" s="295"/>
      <c r="H305" s="295"/>
      <c r="I305" s="295"/>
      <c r="J305" s="296"/>
      <c r="K305" s="99"/>
      <c r="L305" s="99"/>
      <c r="M305" s="99"/>
      <c r="N305" s="270"/>
      <c r="O305" s="100" t="str">
        <f t="shared" si="113"/>
        <v>-</v>
      </c>
      <c r="IH305" s="33"/>
    </row>
    <row r="306" spans="1:242" s="11" customFormat="1" ht="17.25" customHeight="1" x14ac:dyDescent="0.2">
      <c r="A306" s="96"/>
      <c r="B306" s="112"/>
      <c r="C306" s="104"/>
      <c r="D306" s="102"/>
      <c r="E306" s="102" t="s">
        <v>313</v>
      </c>
      <c r="F306" s="295" t="s">
        <v>314</v>
      </c>
      <c r="G306" s="295"/>
      <c r="H306" s="295"/>
      <c r="I306" s="295"/>
      <c r="J306" s="296"/>
      <c r="K306" s="99">
        <v>6000</v>
      </c>
      <c r="L306" s="99">
        <v>10000</v>
      </c>
      <c r="M306" s="99">
        <v>5000</v>
      </c>
      <c r="N306" s="270">
        <v>5000</v>
      </c>
      <c r="O306" s="100">
        <f t="shared" si="113"/>
        <v>166.66666666666669</v>
      </c>
      <c r="IH306" s="33"/>
    </row>
    <row r="307" spans="1:242" s="11" customFormat="1" ht="17.25" customHeight="1" x14ac:dyDescent="0.2">
      <c r="A307" s="105"/>
      <c r="B307" s="110"/>
      <c r="C307" s="107"/>
      <c r="D307" s="108" t="s">
        <v>315</v>
      </c>
      <c r="E307" s="297" t="s">
        <v>316</v>
      </c>
      <c r="F307" s="297"/>
      <c r="G307" s="297"/>
      <c r="H307" s="297"/>
      <c r="I307" s="297"/>
      <c r="J307" s="298"/>
      <c r="K307" s="109">
        <f t="shared" ref="K307:N307" si="114">SUM(K308)</f>
        <v>62417</v>
      </c>
      <c r="L307" s="109">
        <f t="shared" si="114"/>
        <v>62075</v>
      </c>
      <c r="M307" s="109">
        <f t="shared" si="114"/>
        <v>40000</v>
      </c>
      <c r="N307" s="271">
        <f t="shared" si="114"/>
        <v>42000</v>
      </c>
      <c r="O307" s="100">
        <f t="shared" si="113"/>
        <v>99.452072352083562</v>
      </c>
      <c r="IH307" s="33"/>
    </row>
    <row r="308" spans="1:242" s="11" customFormat="1" ht="17.25" customHeight="1" x14ac:dyDescent="0.2">
      <c r="A308" s="96"/>
      <c r="B308" s="112"/>
      <c r="C308" s="104"/>
      <c r="D308" s="102"/>
      <c r="E308" s="102" t="s">
        <v>317</v>
      </c>
      <c r="F308" s="295" t="s">
        <v>318</v>
      </c>
      <c r="G308" s="295"/>
      <c r="H308" s="295"/>
      <c r="I308" s="295"/>
      <c r="J308" s="296"/>
      <c r="K308" s="99">
        <v>62417</v>
      </c>
      <c r="L308" s="99">
        <v>62075</v>
      </c>
      <c r="M308" s="99">
        <v>40000</v>
      </c>
      <c r="N308" s="270">
        <v>42000</v>
      </c>
      <c r="O308" s="100">
        <f t="shared" si="113"/>
        <v>99.452072352083562</v>
      </c>
      <c r="IH308" s="33"/>
    </row>
    <row r="309" spans="1:242" s="11" customFormat="1" ht="17.25" customHeight="1" x14ac:dyDescent="0.2">
      <c r="A309" s="105"/>
      <c r="B309" s="110"/>
      <c r="C309" s="108" t="s">
        <v>319</v>
      </c>
      <c r="D309" s="297" t="s">
        <v>320</v>
      </c>
      <c r="E309" s="297"/>
      <c r="F309" s="297"/>
      <c r="G309" s="297"/>
      <c r="H309" s="297"/>
      <c r="I309" s="297"/>
      <c r="J309" s="298"/>
      <c r="K309" s="109">
        <f t="shared" ref="K309:M309" si="115">SUM(K310:K311)</f>
        <v>26745</v>
      </c>
      <c r="L309" s="109">
        <f t="shared" ref="L309" si="116">SUM(L310:L311)</f>
        <v>130000</v>
      </c>
      <c r="M309" s="109">
        <f t="shared" si="115"/>
        <v>0</v>
      </c>
      <c r="N309" s="271">
        <f t="shared" ref="N309" si="117">SUM(N310:N311)</f>
        <v>0</v>
      </c>
      <c r="O309" s="111">
        <f t="shared" si="113"/>
        <v>486.07216302112545</v>
      </c>
      <c r="IH309" s="33"/>
    </row>
    <row r="310" spans="1:242" s="11" customFormat="1" ht="17.25" customHeight="1" x14ac:dyDescent="0.2">
      <c r="A310" s="96"/>
      <c r="B310" s="112"/>
      <c r="C310" s="104"/>
      <c r="D310" s="102" t="s">
        <v>321</v>
      </c>
      <c r="E310" s="295" t="s">
        <v>322</v>
      </c>
      <c r="F310" s="295"/>
      <c r="G310" s="295"/>
      <c r="H310" s="295"/>
      <c r="I310" s="295"/>
      <c r="J310" s="296"/>
      <c r="K310" s="99">
        <v>26745</v>
      </c>
      <c r="L310" s="99">
        <v>0</v>
      </c>
      <c r="M310" s="99">
        <v>0</v>
      </c>
      <c r="N310" s="270">
        <v>0</v>
      </c>
      <c r="O310" s="100">
        <f t="shared" si="113"/>
        <v>0</v>
      </c>
      <c r="IH310" s="33"/>
    </row>
    <row r="311" spans="1:242" s="11" customFormat="1" ht="17.25" customHeight="1" x14ac:dyDescent="0.2">
      <c r="A311" s="96"/>
      <c r="B311" s="112"/>
      <c r="C311" s="104"/>
      <c r="D311" s="102" t="s">
        <v>323</v>
      </c>
      <c r="E311" s="295" t="s">
        <v>324</v>
      </c>
      <c r="F311" s="295"/>
      <c r="G311" s="295"/>
      <c r="H311" s="295"/>
      <c r="I311" s="295"/>
      <c r="J311" s="296"/>
      <c r="K311" s="99"/>
      <c r="L311" s="99">
        <v>130000</v>
      </c>
      <c r="M311" s="99"/>
      <c r="N311" s="270"/>
      <c r="O311" s="100" t="str">
        <f t="shared" si="113"/>
        <v>-</v>
      </c>
      <c r="IH311" s="33"/>
    </row>
    <row r="312" spans="1:242" s="11" customFormat="1" ht="17.25" customHeight="1" x14ac:dyDescent="0.2">
      <c r="A312" s="105"/>
      <c r="B312" s="110"/>
      <c r="C312" s="108" t="s">
        <v>325</v>
      </c>
      <c r="D312" s="297" t="s">
        <v>326</v>
      </c>
      <c r="E312" s="297"/>
      <c r="F312" s="297"/>
      <c r="G312" s="297"/>
      <c r="H312" s="297"/>
      <c r="I312" s="297"/>
      <c r="J312" s="298"/>
      <c r="K312" s="109">
        <f>K313+K314+K315+K318</f>
        <v>566505</v>
      </c>
      <c r="L312" s="109">
        <f>L313+L314+L315+L318</f>
        <v>466107</v>
      </c>
      <c r="M312" s="109">
        <f>M313+M314+M315+M318</f>
        <v>398728</v>
      </c>
      <c r="N312" s="271">
        <f>N313+N314+N315+N318</f>
        <v>427728</v>
      </c>
      <c r="O312" s="100">
        <f t="shared" si="113"/>
        <v>82.277649800090018</v>
      </c>
      <c r="IH312" s="33"/>
    </row>
    <row r="313" spans="1:242" s="11" customFormat="1" ht="17.25" customHeight="1" x14ac:dyDescent="0.2">
      <c r="A313" s="96"/>
      <c r="B313" s="112"/>
      <c r="C313" s="104"/>
      <c r="D313" s="102" t="s">
        <v>327</v>
      </c>
      <c r="E313" s="295" t="s">
        <v>328</v>
      </c>
      <c r="F313" s="295"/>
      <c r="G313" s="295"/>
      <c r="H313" s="295"/>
      <c r="I313" s="295"/>
      <c r="J313" s="296"/>
      <c r="K313" s="99">
        <v>14375</v>
      </c>
      <c r="L313" s="99"/>
      <c r="M313" s="99"/>
      <c r="N313" s="270"/>
      <c r="O313" s="100">
        <f t="shared" si="113"/>
        <v>0</v>
      </c>
      <c r="P313" s="34"/>
      <c r="IH313" s="33"/>
    </row>
    <row r="314" spans="1:242" s="11" customFormat="1" ht="17.25" customHeight="1" x14ac:dyDescent="0.2">
      <c r="A314" s="96"/>
      <c r="B314" s="112"/>
      <c r="C314" s="104"/>
      <c r="D314" s="102" t="s">
        <v>329</v>
      </c>
      <c r="E314" s="295" t="s">
        <v>330</v>
      </c>
      <c r="F314" s="295"/>
      <c r="G314" s="295"/>
      <c r="H314" s="295"/>
      <c r="I314" s="295"/>
      <c r="J314" s="296"/>
      <c r="K314" s="99">
        <v>511977</v>
      </c>
      <c r="L314" s="99">
        <v>377265</v>
      </c>
      <c r="M314" s="99">
        <v>330000</v>
      </c>
      <c r="N314" s="270">
        <v>350000</v>
      </c>
      <c r="O314" s="100">
        <f t="shared" si="113"/>
        <v>73.687880510257301</v>
      </c>
      <c r="IH314" s="33"/>
    </row>
    <row r="315" spans="1:242" s="11" customFormat="1" ht="17.25" customHeight="1" x14ac:dyDescent="0.2">
      <c r="A315" s="121"/>
      <c r="B315" s="132"/>
      <c r="C315" s="133"/>
      <c r="D315" s="102" t="s">
        <v>331</v>
      </c>
      <c r="E315" s="295" t="s">
        <v>332</v>
      </c>
      <c r="F315" s="295"/>
      <c r="G315" s="295"/>
      <c r="H315" s="295"/>
      <c r="I315" s="295"/>
      <c r="J315" s="296"/>
      <c r="K315" s="128">
        <f>SUM(K316:K317)</f>
        <v>37498</v>
      </c>
      <c r="L315" s="128">
        <f>SUM(L316:L317)</f>
        <v>86114</v>
      </c>
      <c r="M315" s="128">
        <f>SUM(M316:M317)</f>
        <v>66000</v>
      </c>
      <c r="N315" s="273">
        <f>SUM(N316:N317)</f>
        <v>75000</v>
      </c>
      <c r="O315" s="100">
        <f t="shared" si="113"/>
        <v>229.64958131100323</v>
      </c>
      <c r="IH315" s="33"/>
    </row>
    <row r="316" spans="1:242" s="11" customFormat="1" ht="17.25" customHeight="1" x14ac:dyDescent="0.2">
      <c r="A316" s="121"/>
      <c r="B316" s="132"/>
      <c r="C316" s="133"/>
      <c r="D316" s="134"/>
      <c r="E316" s="102" t="s">
        <v>333</v>
      </c>
      <c r="F316" s="295" t="s">
        <v>334</v>
      </c>
      <c r="G316" s="295"/>
      <c r="H316" s="295"/>
      <c r="I316" s="295"/>
      <c r="J316" s="296"/>
      <c r="K316" s="128">
        <v>28122</v>
      </c>
      <c r="L316" s="128">
        <v>63114</v>
      </c>
      <c r="M316" s="128">
        <v>50000</v>
      </c>
      <c r="N316" s="273">
        <v>60000</v>
      </c>
      <c r="O316" s="100">
        <f t="shared" si="113"/>
        <v>224.42927245572858</v>
      </c>
      <c r="IH316" s="33"/>
    </row>
    <row r="317" spans="1:242" s="11" customFormat="1" ht="17.25" customHeight="1" x14ac:dyDescent="0.2">
      <c r="A317" s="121"/>
      <c r="B317" s="132"/>
      <c r="C317" s="133"/>
      <c r="D317" s="134"/>
      <c r="E317" s="102" t="s">
        <v>335</v>
      </c>
      <c r="F317" s="295" t="s">
        <v>336</v>
      </c>
      <c r="G317" s="295"/>
      <c r="H317" s="295"/>
      <c r="I317" s="295"/>
      <c r="J317" s="296"/>
      <c r="K317" s="128">
        <v>9376</v>
      </c>
      <c r="L317" s="128">
        <v>23000</v>
      </c>
      <c r="M317" s="128">
        <v>16000</v>
      </c>
      <c r="N317" s="273">
        <v>15000</v>
      </c>
      <c r="O317" s="100">
        <f t="shared" si="113"/>
        <v>245.30716723549486</v>
      </c>
      <c r="IH317" s="33"/>
    </row>
    <row r="318" spans="1:242" s="11" customFormat="1" ht="17.25" customHeight="1" x14ac:dyDescent="0.2">
      <c r="A318" s="96"/>
      <c r="B318" s="112"/>
      <c r="C318" s="104"/>
      <c r="D318" s="102" t="s">
        <v>337</v>
      </c>
      <c r="E318" s="295" t="s">
        <v>338</v>
      </c>
      <c r="F318" s="295"/>
      <c r="G318" s="295"/>
      <c r="H318" s="295"/>
      <c r="I318" s="295"/>
      <c r="J318" s="296"/>
      <c r="K318" s="99">
        <f>K319</f>
        <v>2655</v>
      </c>
      <c r="L318" s="99">
        <f>L319</f>
        <v>2728</v>
      </c>
      <c r="M318" s="99">
        <f>M319</f>
        <v>2728</v>
      </c>
      <c r="N318" s="270">
        <f>N319</f>
        <v>2728</v>
      </c>
      <c r="O318" s="100">
        <f t="shared" si="113"/>
        <v>102.74952919020717</v>
      </c>
      <c r="IH318" s="33"/>
    </row>
    <row r="319" spans="1:242" s="11" customFormat="1" ht="17.25" customHeight="1" x14ac:dyDescent="0.2">
      <c r="A319" s="113"/>
      <c r="B319" s="114"/>
      <c r="C319" s="135"/>
      <c r="D319" s="122"/>
      <c r="E319" s="108" t="s">
        <v>339</v>
      </c>
      <c r="F319" s="297" t="s">
        <v>340</v>
      </c>
      <c r="G319" s="297"/>
      <c r="H319" s="297"/>
      <c r="I319" s="297"/>
      <c r="J319" s="298"/>
      <c r="K319" s="117">
        <v>2655</v>
      </c>
      <c r="L319" s="117">
        <v>2728</v>
      </c>
      <c r="M319" s="117">
        <v>2728</v>
      </c>
      <c r="N319" s="274">
        <v>2728</v>
      </c>
      <c r="O319" s="111">
        <f t="shared" si="113"/>
        <v>102.74952919020717</v>
      </c>
      <c r="IH319" s="33"/>
    </row>
    <row r="320" spans="1:242" s="11" customFormat="1" ht="17.25" customHeight="1" thickBot="1" x14ac:dyDescent="0.25">
      <c r="A320" s="121"/>
      <c r="B320" s="132"/>
      <c r="C320" s="116" t="s">
        <v>341</v>
      </c>
      <c r="D320" s="427" t="s">
        <v>342</v>
      </c>
      <c r="E320" s="428"/>
      <c r="F320" s="428"/>
      <c r="G320" s="428"/>
      <c r="H320" s="428"/>
      <c r="I320" s="428"/>
      <c r="J320" s="428"/>
      <c r="K320" s="128">
        <v>8000</v>
      </c>
      <c r="L320" s="128">
        <v>0</v>
      </c>
      <c r="M320" s="128">
        <v>0</v>
      </c>
      <c r="N320" s="273">
        <v>0</v>
      </c>
      <c r="O320" s="194">
        <f t="shared" si="113"/>
        <v>0</v>
      </c>
      <c r="IH320" s="33"/>
    </row>
    <row r="321" spans="1:242" s="11" customFormat="1" ht="15" customHeight="1" x14ac:dyDescent="0.2">
      <c r="A321" s="301" t="s">
        <v>343</v>
      </c>
      <c r="B321" s="302"/>
      <c r="C321" s="302"/>
      <c r="D321" s="302"/>
      <c r="E321" s="302"/>
      <c r="F321" s="302"/>
      <c r="G321" s="302"/>
      <c r="H321" s="302"/>
      <c r="I321" s="302"/>
      <c r="J321" s="429"/>
      <c r="K321" s="279">
        <f>K264</f>
        <v>1993675</v>
      </c>
      <c r="L321" s="279">
        <f>L264</f>
        <v>8651134</v>
      </c>
      <c r="M321" s="279">
        <f>M264</f>
        <v>9970865</v>
      </c>
      <c r="N321" s="279">
        <f>N264</f>
        <v>6689024</v>
      </c>
      <c r="O321" s="332">
        <f t="shared" si="113"/>
        <v>433.92900046396727</v>
      </c>
      <c r="IH321" s="33"/>
    </row>
    <row r="322" spans="1:242" s="11" customFormat="1" ht="18.75" customHeight="1" thickBot="1" x14ac:dyDescent="0.25">
      <c r="A322" s="303"/>
      <c r="B322" s="304"/>
      <c r="C322" s="304"/>
      <c r="D322" s="304"/>
      <c r="E322" s="304"/>
      <c r="F322" s="304"/>
      <c r="G322" s="304"/>
      <c r="H322" s="304"/>
      <c r="I322" s="304"/>
      <c r="J322" s="430"/>
      <c r="K322" s="280"/>
      <c r="L322" s="280"/>
      <c r="M322" s="280"/>
      <c r="N322" s="280"/>
      <c r="O322" s="333" t="str">
        <f t="shared" si="113"/>
        <v>-</v>
      </c>
      <c r="IH322" s="33"/>
    </row>
    <row r="323" spans="1:242" s="11" customFormat="1" ht="18.75" customHeight="1" x14ac:dyDescent="0.2">
      <c r="A323" s="92" t="s">
        <v>462</v>
      </c>
      <c r="B323" s="94" t="s">
        <v>466</v>
      </c>
      <c r="C323" s="178"/>
      <c r="D323" s="178"/>
      <c r="E323" s="178"/>
      <c r="F323" s="178"/>
      <c r="G323" s="178"/>
      <c r="H323" s="178"/>
      <c r="I323" s="178"/>
      <c r="J323" s="179"/>
      <c r="K323" s="210">
        <f t="shared" ref="K323:N323" si="118">SUM(K324)</f>
        <v>474751</v>
      </c>
      <c r="L323" s="210">
        <f t="shared" si="118"/>
        <v>474751</v>
      </c>
      <c r="M323" s="210">
        <f t="shared" si="118"/>
        <v>0</v>
      </c>
      <c r="N323" s="269">
        <f t="shared" si="118"/>
        <v>0</v>
      </c>
      <c r="O323" s="211">
        <f t="shared" si="113"/>
        <v>100</v>
      </c>
      <c r="IH323" s="33"/>
    </row>
    <row r="324" spans="1:242" s="11" customFormat="1" ht="18.75" customHeight="1" x14ac:dyDescent="0.2">
      <c r="A324" s="185"/>
      <c r="B324" s="73" t="s">
        <v>463</v>
      </c>
      <c r="C324" s="243" t="s">
        <v>467</v>
      </c>
      <c r="D324" s="72"/>
      <c r="E324" s="72"/>
      <c r="F324" s="72"/>
      <c r="G324" s="72"/>
      <c r="H324" s="72"/>
      <c r="I324" s="72"/>
      <c r="J324" s="85"/>
      <c r="K324" s="208">
        <f t="shared" ref="K324:N324" si="119">SUM(K325)</f>
        <v>474751</v>
      </c>
      <c r="L324" s="208">
        <f t="shared" si="119"/>
        <v>474751</v>
      </c>
      <c r="M324" s="208">
        <f t="shared" si="119"/>
        <v>0</v>
      </c>
      <c r="N324" s="266">
        <f t="shared" si="119"/>
        <v>0</v>
      </c>
      <c r="O324" s="43">
        <f t="shared" si="113"/>
        <v>100</v>
      </c>
      <c r="IH324" s="33"/>
    </row>
    <row r="325" spans="1:242" s="11" customFormat="1" ht="18.75" customHeight="1" thickBot="1" x14ac:dyDescent="0.25">
      <c r="A325" s="185"/>
      <c r="B325" s="78" t="s">
        <v>465</v>
      </c>
      <c r="C325" s="72" t="s">
        <v>468</v>
      </c>
      <c r="D325" s="72"/>
      <c r="E325" s="72"/>
      <c r="F325" s="72"/>
      <c r="G325" s="72"/>
      <c r="H325" s="72"/>
      <c r="I325" s="72"/>
      <c r="J325" s="85"/>
      <c r="K325" s="48">
        <v>474751</v>
      </c>
      <c r="L325" s="48">
        <v>474751</v>
      </c>
      <c r="M325" s="48">
        <v>0</v>
      </c>
      <c r="N325" s="263">
        <v>0</v>
      </c>
      <c r="O325" s="91">
        <f t="shared" si="113"/>
        <v>100</v>
      </c>
      <c r="IH325" s="33"/>
    </row>
    <row r="326" spans="1:242" s="11" customFormat="1" ht="18.75" customHeight="1" thickBot="1" x14ac:dyDescent="0.25">
      <c r="A326" s="433" t="s">
        <v>466</v>
      </c>
      <c r="B326" s="434"/>
      <c r="C326" s="434"/>
      <c r="D326" s="434"/>
      <c r="E326" s="434"/>
      <c r="F326" s="434"/>
      <c r="G326" s="434"/>
      <c r="H326" s="434"/>
      <c r="I326" s="434"/>
      <c r="J326" s="435"/>
      <c r="K326" s="228">
        <f>K323</f>
        <v>474751</v>
      </c>
      <c r="L326" s="228">
        <f>L323</f>
        <v>474751</v>
      </c>
      <c r="M326" s="228">
        <f>M323</f>
        <v>0</v>
      </c>
      <c r="N326" s="237">
        <f>N323</f>
        <v>0</v>
      </c>
      <c r="O326" s="229">
        <f t="shared" si="113"/>
        <v>100</v>
      </c>
      <c r="IH326" s="33"/>
    </row>
    <row r="327" spans="1:242" s="11" customFormat="1" ht="18.75" customHeight="1" x14ac:dyDescent="0.2">
      <c r="A327" s="92" t="s">
        <v>363</v>
      </c>
      <c r="B327" s="94" t="s">
        <v>415</v>
      </c>
      <c r="C327" s="178"/>
      <c r="D327" s="178"/>
      <c r="E327" s="178"/>
      <c r="F327" s="178"/>
      <c r="G327" s="178"/>
      <c r="H327" s="178"/>
      <c r="I327" s="178"/>
      <c r="J327" s="179"/>
      <c r="K327" s="210">
        <f>K330+K328</f>
        <v>15015</v>
      </c>
      <c r="L327" s="210">
        <f t="shared" ref="L327:N327" si="120">L330+L328</f>
        <v>24002</v>
      </c>
      <c r="M327" s="210">
        <f t="shared" si="120"/>
        <v>2813660</v>
      </c>
      <c r="N327" s="269">
        <f t="shared" si="120"/>
        <v>1662228</v>
      </c>
      <c r="O327" s="211">
        <f t="shared" si="113"/>
        <v>159.85347985347985</v>
      </c>
      <c r="IH327" s="33"/>
    </row>
    <row r="328" spans="1:242" s="11" customFormat="1" ht="18.75" customHeight="1" x14ac:dyDescent="0.2">
      <c r="A328" s="248"/>
      <c r="B328" s="73" t="s">
        <v>364</v>
      </c>
      <c r="C328" s="283" t="s">
        <v>365</v>
      </c>
      <c r="D328" s="283"/>
      <c r="E328" s="283"/>
      <c r="F328" s="283"/>
      <c r="G328" s="283"/>
      <c r="H328" s="283"/>
      <c r="I328" s="283"/>
      <c r="J328" s="284"/>
      <c r="K328" s="48">
        <f>K329</f>
        <v>0</v>
      </c>
      <c r="L328" s="48">
        <f>L329</f>
        <v>0</v>
      </c>
      <c r="M328" s="48">
        <f>M329</f>
        <v>2800000</v>
      </c>
      <c r="N328" s="262">
        <f>N329</f>
        <v>1662228</v>
      </c>
      <c r="O328" s="43" t="str">
        <f t="shared" si="113"/>
        <v>-</v>
      </c>
      <c r="IH328" s="33"/>
    </row>
    <row r="329" spans="1:242" s="11" customFormat="1" ht="18.75" customHeight="1" x14ac:dyDescent="0.2">
      <c r="A329" s="92"/>
      <c r="B329" s="73"/>
      <c r="C329" s="65" t="s">
        <v>366</v>
      </c>
      <c r="D329" s="72" t="s">
        <v>410</v>
      </c>
      <c r="E329" s="72"/>
      <c r="F329" s="72"/>
      <c r="G329" s="72"/>
      <c r="H329" s="72"/>
      <c r="I329" s="72"/>
      <c r="J329" s="85"/>
      <c r="K329" s="48">
        <v>0</v>
      </c>
      <c r="L329" s="48">
        <v>0</v>
      </c>
      <c r="M329" s="48">
        <v>2800000</v>
      </c>
      <c r="N329" s="262">
        <f>4462228-2800000</f>
        <v>1662228</v>
      </c>
      <c r="O329" s="43" t="str">
        <f t="shared" si="113"/>
        <v>-</v>
      </c>
      <c r="IH329" s="33"/>
    </row>
    <row r="330" spans="1:242" s="11" customFormat="1" ht="18.75" customHeight="1" x14ac:dyDescent="0.2">
      <c r="A330" s="185"/>
      <c r="B330" s="73" t="s">
        <v>416</v>
      </c>
      <c r="C330" s="72" t="s">
        <v>417</v>
      </c>
      <c r="D330" s="72"/>
      <c r="E330" s="72"/>
      <c r="F330" s="72"/>
      <c r="G330" s="72"/>
      <c r="H330" s="72"/>
      <c r="I330" s="72"/>
      <c r="J330" s="85"/>
      <c r="K330" s="48">
        <f t="shared" ref="K330:N330" si="121">K331</f>
        <v>15015</v>
      </c>
      <c r="L330" s="48">
        <f t="shared" si="121"/>
        <v>24002</v>
      </c>
      <c r="M330" s="48">
        <f t="shared" si="121"/>
        <v>13660</v>
      </c>
      <c r="N330" s="48">
        <f t="shared" si="121"/>
        <v>0</v>
      </c>
      <c r="O330" s="91">
        <f t="shared" si="113"/>
        <v>159.85347985347985</v>
      </c>
      <c r="IH330" s="33"/>
    </row>
    <row r="331" spans="1:242" s="11" customFormat="1" ht="18.75" customHeight="1" thickBot="1" x14ac:dyDescent="0.25">
      <c r="A331" s="92"/>
      <c r="B331" s="250"/>
      <c r="C331" s="189" t="s">
        <v>418</v>
      </c>
      <c r="D331" s="178" t="s">
        <v>492</v>
      </c>
      <c r="E331" s="178"/>
      <c r="F331" s="178"/>
      <c r="G331" s="178"/>
      <c r="H331" s="178"/>
      <c r="I331" s="178"/>
      <c r="J331" s="179"/>
      <c r="K331" s="87">
        <v>15015</v>
      </c>
      <c r="L331" s="87">
        <v>24002</v>
      </c>
      <c r="M331" s="87">
        <v>13660</v>
      </c>
      <c r="N331" s="265">
        <v>0</v>
      </c>
      <c r="O331" s="91">
        <f t="shared" si="113"/>
        <v>159.85347985347985</v>
      </c>
      <c r="IH331" s="33"/>
    </row>
    <row r="332" spans="1:242" s="11" customFormat="1" ht="18.75" customHeight="1" thickBot="1" x14ac:dyDescent="0.25">
      <c r="A332" s="433" t="s">
        <v>415</v>
      </c>
      <c r="B332" s="434"/>
      <c r="C332" s="434"/>
      <c r="D332" s="434"/>
      <c r="E332" s="434"/>
      <c r="F332" s="434"/>
      <c r="G332" s="434"/>
      <c r="H332" s="434"/>
      <c r="I332" s="434"/>
      <c r="J332" s="435"/>
      <c r="K332" s="228">
        <f>K327</f>
        <v>15015</v>
      </c>
      <c r="L332" s="228">
        <f>L327</f>
        <v>24002</v>
      </c>
      <c r="M332" s="228">
        <f>M327</f>
        <v>2813660</v>
      </c>
      <c r="N332" s="237">
        <f>N327</f>
        <v>1662228</v>
      </c>
      <c r="O332" s="229">
        <f t="shared" si="113"/>
        <v>159.85347985347985</v>
      </c>
      <c r="IH332" s="33"/>
    </row>
    <row r="333" spans="1:242" s="11" customFormat="1" ht="17.25" customHeight="1" x14ac:dyDescent="0.2">
      <c r="A333" s="136">
        <v>52</v>
      </c>
      <c r="B333" s="137"/>
      <c r="C333" s="138"/>
      <c r="D333" s="423" t="s">
        <v>344</v>
      </c>
      <c r="E333" s="423"/>
      <c r="F333" s="423"/>
      <c r="G333" s="423"/>
      <c r="H333" s="423"/>
      <c r="I333" s="423"/>
      <c r="J333" s="424"/>
      <c r="K333" s="139"/>
      <c r="L333" s="139"/>
      <c r="M333" s="139"/>
      <c r="N333" s="238"/>
      <c r="O333" s="188" t="str">
        <f t="shared" si="113"/>
        <v>-</v>
      </c>
      <c r="IH333" s="33"/>
    </row>
    <row r="334" spans="1:242" s="11" customFormat="1" ht="17.25" customHeight="1" thickBot="1" x14ac:dyDescent="0.25">
      <c r="A334" s="140"/>
      <c r="B334" s="141"/>
      <c r="C334" s="142" t="s">
        <v>345</v>
      </c>
      <c r="D334" s="431" t="s">
        <v>346</v>
      </c>
      <c r="E334" s="431"/>
      <c r="F334" s="431"/>
      <c r="G334" s="431"/>
      <c r="H334" s="431"/>
      <c r="I334" s="431"/>
      <c r="J334" s="432"/>
      <c r="K334" s="143"/>
      <c r="L334" s="143"/>
      <c r="M334" s="143"/>
      <c r="N334" s="239"/>
      <c r="O334" s="144" t="str">
        <f t="shared" si="113"/>
        <v>-</v>
      </c>
      <c r="IH334" s="33"/>
    </row>
    <row r="335" spans="1:242" s="11" customFormat="1" ht="15" customHeight="1" x14ac:dyDescent="0.2">
      <c r="A335" s="419" t="s">
        <v>475</v>
      </c>
      <c r="B335" s="420"/>
      <c r="C335" s="420"/>
      <c r="D335" s="420"/>
      <c r="E335" s="420"/>
      <c r="F335" s="420"/>
      <c r="G335" s="420"/>
      <c r="H335" s="420"/>
      <c r="I335" s="420"/>
      <c r="J335" s="420"/>
      <c r="K335" s="353">
        <f>K321+K334+K259+K332+K326</f>
        <v>5547883</v>
      </c>
      <c r="L335" s="353">
        <f t="shared" ref="L335" si="122">L321+L334+L259+L332+L326</f>
        <v>12783859</v>
      </c>
      <c r="M335" s="353">
        <f>M321+M334+M259+M332+M326</f>
        <v>16491991</v>
      </c>
      <c r="N335" s="281">
        <f>N321+N334+N259+N332+N326</f>
        <v>12062018</v>
      </c>
      <c r="O335" s="425">
        <f t="shared" si="113"/>
        <v>230.42769647449308</v>
      </c>
      <c r="IH335" s="33"/>
    </row>
    <row r="336" spans="1:242" s="11" customFormat="1" ht="24.75" customHeight="1" thickBot="1" x14ac:dyDescent="0.25">
      <c r="A336" s="421"/>
      <c r="B336" s="422"/>
      <c r="C336" s="422"/>
      <c r="D336" s="422"/>
      <c r="E336" s="422"/>
      <c r="F336" s="422"/>
      <c r="G336" s="422"/>
      <c r="H336" s="422"/>
      <c r="I336" s="422"/>
      <c r="J336" s="422"/>
      <c r="K336" s="354"/>
      <c r="L336" s="354"/>
      <c r="M336" s="354"/>
      <c r="N336" s="282"/>
      <c r="O336" s="426" t="str">
        <f t="shared" si="113"/>
        <v>-</v>
      </c>
      <c r="IH336" s="33"/>
    </row>
    <row r="337" spans="1:242" s="11" customFormat="1" ht="24.75" customHeight="1" x14ac:dyDescent="0.2">
      <c r="A337" s="173"/>
      <c r="B337" s="173"/>
      <c r="C337" s="173"/>
      <c r="D337" s="173"/>
      <c r="E337" s="173"/>
      <c r="F337" s="173"/>
      <c r="G337" s="173"/>
      <c r="H337" s="173"/>
      <c r="I337" s="173"/>
      <c r="J337" s="173"/>
      <c r="K337" s="170"/>
      <c r="L337" s="170"/>
      <c r="M337" s="170"/>
      <c r="N337" s="170"/>
      <c r="O337" s="171"/>
      <c r="IH337" s="33"/>
    </row>
    <row r="338" spans="1:242" s="11" customFormat="1" ht="1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29"/>
      <c r="L338" s="192"/>
      <c r="M338" s="192"/>
      <c r="N338" s="192"/>
      <c r="O338" s="35"/>
      <c r="IH338" s="33"/>
    </row>
    <row r="339" spans="1:242" s="150" customFormat="1" ht="15" customHeight="1" x14ac:dyDescent="0.2">
      <c r="A339" s="37" t="s">
        <v>355</v>
      </c>
      <c r="B339" s="402" t="s">
        <v>479</v>
      </c>
      <c r="C339" s="402"/>
      <c r="D339" s="402"/>
      <c r="E339" s="402"/>
      <c r="F339" s="402"/>
      <c r="G339" s="402"/>
      <c r="H339" s="402"/>
      <c r="I339" s="402"/>
      <c r="J339" s="402"/>
      <c r="K339" s="170"/>
      <c r="L339" s="170"/>
      <c r="M339" s="170"/>
      <c r="N339" s="170"/>
      <c r="O339" s="171"/>
      <c r="IH339" s="172"/>
    </row>
    <row r="340" spans="1:242" s="150" customFormat="1" ht="15" customHeight="1" x14ac:dyDescent="0.25">
      <c r="A340" s="173"/>
      <c r="B340" s="148" t="s">
        <v>480</v>
      </c>
      <c r="C340" s="148"/>
      <c r="D340" s="148"/>
      <c r="E340" s="148"/>
      <c r="F340" s="146"/>
      <c r="G340" s="149"/>
      <c r="H340" s="13"/>
      <c r="I340" s="151"/>
      <c r="J340" s="173"/>
      <c r="K340" s="170"/>
      <c r="L340" s="170"/>
      <c r="M340" s="170"/>
      <c r="N340" s="170"/>
      <c r="O340" s="171"/>
      <c r="IH340" s="172"/>
    </row>
    <row r="341" spans="1:242" s="150" customFormat="1" ht="15" customHeight="1" x14ac:dyDescent="0.2">
      <c r="A341" s="173"/>
      <c r="B341" s="173"/>
      <c r="C341" s="173"/>
      <c r="D341" s="173"/>
      <c r="E341" s="173"/>
      <c r="F341" s="173"/>
      <c r="G341" s="173"/>
      <c r="H341" s="173"/>
      <c r="I341" s="173"/>
      <c r="J341" s="173"/>
      <c r="K341" s="170"/>
      <c r="L341" s="170"/>
      <c r="M341" s="170"/>
      <c r="N341" s="170"/>
      <c r="O341" s="171"/>
      <c r="IH341" s="172"/>
    </row>
    <row r="342" spans="1:242" s="150" customFormat="1" ht="15" customHeight="1" x14ac:dyDescent="0.25">
      <c r="A342" s="37" t="s">
        <v>407</v>
      </c>
      <c r="B342" s="355" t="s">
        <v>487</v>
      </c>
      <c r="C342" s="356"/>
      <c r="D342" s="356"/>
      <c r="E342" s="356"/>
      <c r="F342" s="356"/>
      <c r="G342" s="356"/>
      <c r="H342" s="356"/>
      <c r="I342" s="356"/>
      <c r="J342" s="356"/>
      <c r="K342" s="356"/>
      <c r="L342" s="356"/>
      <c r="M342" s="356"/>
      <c r="N342" s="356"/>
      <c r="O342" s="356"/>
      <c r="IH342" s="172"/>
    </row>
    <row r="343" spans="1:242" s="150" customFormat="1" ht="15" customHeight="1" x14ac:dyDescent="0.25">
      <c r="A343" s="37"/>
      <c r="B343" s="174"/>
      <c r="C343" s="175"/>
      <c r="D343" s="175"/>
      <c r="E343" s="175"/>
      <c r="F343" s="175"/>
      <c r="G343" s="175"/>
      <c r="H343" s="175"/>
      <c r="I343" s="175"/>
      <c r="J343" s="175"/>
      <c r="K343" s="175"/>
      <c r="L343" s="193"/>
      <c r="M343" s="193"/>
      <c r="N343" s="193"/>
      <c r="O343" s="175"/>
      <c r="IH343" s="172"/>
    </row>
    <row r="344" spans="1:242" s="11" customFormat="1" ht="15" customHeight="1" x14ac:dyDescent="0.25">
      <c r="A344" s="25"/>
      <c r="B344" s="379"/>
      <c r="C344" s="379"/>
      <c r="D344" s="379"/>
      <c r="E344" s="379"/>
      <c r="F344" s="379"/>
      <c r="G344" s="379"/>
      <c r="H344" s="379"/>
      <c r="I344" s="379"/>
      <c r="J344" s="379"/>
      <c r="K344" s="380"/>
      <c r="L344" s="380"/>
      <c r="M344"/>
      <c r="N344"/>
      <c r="O344" s="5"/>
      <c r="IH344" s="33"/>
    </row>
    <row r="345" spans="1:242" s="11" customFormat="1" ht="17.25" customHeight="1" x14ac:dyDescent="0.25">
      <c r="A345" s="275" t="s">
        <v>493</v>
      </c>
      <c r="B345" s="276"/>
      <c r="C345" s="276"/>
      <c r="D345" s="276"/>
      <c r="E345" s="276"/>
      <c r="F345" s="276"/>
      <c r="G345" s="149"/>
      <c r="H345" s="150"/>
      <c r="K345" s="152"/>
      <c r="L345" s="152"/>
      <c r="M345" s="152"/>
      <c r="N345" s="152"/>
      <c r="O345" s="5"/>
      <c r="IH345" s="33"/>
    </row>
    <row r="346" spans="1:242" s="11" customFormat="1" ht="17.25" customHeight="1" x14ac:dyDescent="0.25">
      <c r="A346" s="276"/>
      <c r="B346" s="276"/>
      <c r="C346" s="276"/>
      <c r="D346" s="276"/>
      <c r="E346" s="276"/>
      <c r="F346" s="276"/>
      <c r="G346" s="149"/>
      <c r="H346" s="150"/>
      <c r="K346" s="151"/>
      <c r="L346" s="151"/>
      <c r="M346" s="151"/>
      <c r="N346" s="151"/>
      <c r="O346" s="5"/>
      <c r="IH346" s="33"/>
    </row>
    <row r="347" spans="1:242" s="11" customFormat="1" ht="17.25" customHeight="1" x14ac:dyDescent="0.2">
      <c r="A347" s="276"/>
      <c r="B347" s="276"/>
      <c r="C347" s="276"/>
      <c r="D347" s="276"/>
      <c r="E347" s="276"/>
      <c r="F347" s="276"/>
      <c r="G347" s="149"/>
      <c r="H347" s="149"/>
      <c r="J347" s="37"/>
      <c r="K347" s="150"/>
      <c r="L347" s="149"/>
      <c r="M347" s="149"/>
      <c r="N347" s="149"/>
      <c r="O347" s="5"/>
      <c r="IH347" s="33"/>
    </row>
    <row r="348" spans="1:242" s="11" customFormat="1" ht="17.25" customHeight="1" x14ac:dyDescent="0.25">
      <c r="A348" s="146"/>
      <c r="B348" s="147"/>
      <c r="C348" s="148"/>
      <c r="D348" s="148"/>
      <c r="E348" s="148"/>
      <c r="F348" s="146"/>
      <c r="G348" s="149"/>
      <c r="H348" s="149"/>
      <c r="I348" s="153"/>
      <c r="J348" s="37"/>
      <c r="K348" s="150"/>
      <c r="L348" s="149"/>
      <c r="M348" s="149"/>
      <c r="N348" s="149"/>
      <c r="O348" s="5"/>
      <c r="IH348" s="33"/>
    </row>
    <row r="349" spans="1:242" s="11" customFormat="1" ht="17.25" customHeight="1" x14ac:dyDescent="0.25">
      <c r="A349" s="146"/>
      <c r="B349" s="147"/>
      <c r="C349" s="148"/>
      <c r="D349" s="148"/>
      <c r="E349" s="148"/>
      <c r="F349" s="146"/>
      <c r="G349" s="149"/>
      <c r="H349" s="149"/>
      <c r="I349" s="151" t="s">
        <v>347</v>
      </c>
      <c r="J349" s="154"/>
      <c r="K349" s="150"/>
      <c r="L349" s="5"/>
      <c r="M349" s="5"/>
      <c r="N349" s="5"/>
      <c r="O349" s="5"/>
      <c r="IH349" s="33"/>
    </row>
    <row r="350" spans="1:242" s="11" customFormat="1" ht="17.25" customHeight="1" x14ac:dyDescent="0.25">
      <c r="A350" s="7"/>
      <c r="B350" s="8"/>
      <c r="C350" s="9"/>
      <c r="D350" s="9"/>
      <c r="E350" s="9"/>
      <c r="F350" s="7"/>
      <c r="G350" s="10"/>
      <c r="H350" s="10"/>
      <c r="I350" s="151" t="s">
        <v>348</v>
      </c>
      <c r="J350" s="13"/>
      <c r="K350" s="14"/>
      <c r="L350" s="5"/>
      <c r="M350" s="5"/>
      <c r="N350" s="5"/>
      <c r="O350" s="5"/>
      <c r="IH350" s="33"/>
    </row>
    <row r="351" spans="1:242" ht="17.25" customHeight="1" x14ac:dyDescent="0.2">
      <c r="K351" s="15"/>
      <c r="L351" s="15"/>
      <c r="M351" s="15"/>
      <c r="N351" s="15"/>
      <c r="O351" s="11"/>
    </row>
    <row r="352" spans="1:242" ht="17.25" customHeight="1" x14ac:dyDescent="0.2">
      <c r="K352" s="16"/>
      <c r="L352" s="37" t="s">
        <v>371</v>
      </c>
      <c r="M352" s="37"/>
      <c r="N352" s="37"/>
      <c r="O352" s="11"/>
    </row>
    <row r="353" spans="12:14" ht="17.25" customHeight="1" x14ac:dyDescent="0.2">
      <c r="L353" s="154" t="s">
        <v>372</v>
      </c>
      <c r="M353" s="154"/>
      <c r="N353" s="154"/>
    </row>
    <row r="354" spans="12:14" ht="17.25" customHeight="1" x14ac:dyDescent="0.2"/>
    <row r="355" spans="12:14" ht="17.25" customHeight="1" x14ac:dyDescent="0.2"/>
    <row r="356" spans="12:14" ht="17.25" customHeight="1" x14ac:dyDescent="0.2"/>
    <row r="357" spans="12:14" ht="17.25" customHeight="1" x14ac:dyDescent="0.2"/>
    <row r="358" spans="12:14" ht="17.25" customHeight="1" x14ac:dyDescent="0.2"/>
    <row r="359" spans="12:14" ht="17.25" customHeight="1" x14ac:dyDescent="0.2"/>
  </sheetData>
  <mergeCells count="371">
    <mergeCell ref="F304:J304"/>
    <mergeCell ref="A326:J326"/>
    <mergeCell ref="B339:J339"/>
    <mergeCell ref="E60:J60"/>
    <mergeCell ref="E239:J239"/>
    <mergeCell ref="E240:J240"/>
    <mergeCell ref="F305:J305"/>
    <mergeCell ref="F306:J306"/>
    <mergeCell ref="E307:J307"/>
    <mergeCell ref="F308:J308"/>
    <mergeCell ref="D309:J309"/>
    <mergeCell ref="E310:J310"/>
    <mergeCell ref="E315:J315"/>
    <mergeCell ref="F316:J316"/>
    <mergeCell ref="C104:J104"/>
    <mergeCell ref="A332:J332"/>
    <mergeCell ref="E311:J311"/>
    <mergeCell ref="D312:J312"/>
    <mergeCell ref="E313:J313"/>
    <mergeCell ref="E314:J314"/>
    <mergeCell ref="F290:J290"/>
    <mergeCell ref="F291:J291"/>
    <mergeCell ref="F292:J292"/>
    <mergeCell ref="F293:J293"/>
    <mergeCell ref="E295:J295"/>
    <mergeCell ref="D221:J221"/>
    <mergeCell ref="A10:O10"/>
    <mergeCell ref="A335:J336"/>
    <mergeCell ref="K335:K336"/>
    <mergeCell ref="L335:L336"/>
    <mergeCell ref="K321:K322"/>
    <mergeCell ref="L321:L322"/>
    <mergeCell ref="O321:O322"/>
    <mergeCell ref="D333:J333"/>
    <mergeCell ref="F317:J317"/>
    <mergeCell ref="E318:J318"/>
    <mergeCell ref="F319:J319"/>
    <mergeCell ref="O335:O336"/>
    <mergeCell ref="D320:J320"/>
    <mergeCell ref="A321:J322"/>
    <mergeCell ref="F283:J283"/>
    <mergeCell ref="F284:J284"/>
    <mergeCell ref="F298:J298"/>
    <mergeCell ref="E302:J302"/>
    <mergeCell ref="F287:J287"/>
    <mergeCell ref="F288:J288"/>
    <mergeCell ref="F289:J289"/>
    <mergeCell ref="D334:J334"/>
    <mergeCell ref="F303:J303"/>
    <mergeCell ref="E256:J256"/>
    <mergeCell ref="A1:O2"/>
    <mergeCell ref="D137:J137"/>
    <mergeCell ref="A129:J129"/>
    <mergeCell ref="E238:J238"/>
    <mergeCell ref="E253:J253"/>
    <mergeCell ref="D254:J254"/>
    <mergeCell ref="E255:J255"/>
    <mergeCell ref="C248:J248"/>
    <mergeCell ref="D249:J249"/>
    <mergeCell ref="E250:J250"/>
    <mergeCell ref="E241:J241"/>
    <mergeCell ref="C242:J242"/>
    <mergeCell ref="D243:J243"/>
    <mergeCell ref="E244:J244"/>
    <mergeCell ref="E245:J245"/>
    <mergeCell ref="E222:J222"/>
    <mergeCell ref="E223:J223"/>
    <mergeCell ref="F188:J188"/>
    <mergeCell ref="F202:J202"/>
    <mergeCell ref="F203:J203"/>
    <mergeCell ref="F204:J204"/>
    <mergeCell ref="E196:J196"/>
    <mergeCell ref="F282:J282"/>
    <mergeCell ref="E215:J215"/>
    <mergeCell ref="E217:J217"/>
    <mergeCell ref="E218:J218"/>
    <mergeCell ref="E220:J220"/>
    <mergeCell ref="D230:J230"/>
    <mergeCell ref="E231:J231"/>
    <mergeCell ref="E232:J232"/>
    <mergeCell ref="E233:J233"/>
    <mergeCell ref="D237:J237"/>
    <mergeCell ref="E225:J225"/>
    <mergeCell ref="E226:J226"/>
    <mergeCell ref="C227:J227"/>
    <mergeCell ref="C228:J228"/>
    <mergeCell ref="D229:J229"/>
    <mergeCell ref="E216:J216"/>
    <mergeCell ref="E219:J219"/>
    <mergeCell ref="E252:J252"/>
    <mergeCell ref="E142:J142"/>
    <mergeCell ref="C115:J115"/>
    <mergeCell ref="D116:J116"/>
    <mergeCell ref="E85:J85"/>
    <mergeCell ref="C96:J96"/>
    <mergeCell ref="C97:J97"/>
    <mergeCell ref="C90:J90"/>
    <mergeCell ref="C91:J91"/>
    <mergeCell ref="B92:J92"/>
    <mergeCell ref="C93:J93"/>
    <mergeCell ref="E158:J158"/>
    <mergeCell ref="E159:J159"/>
    <mergeCell ref="D160:J160"/>
    <mergeCell ref="F167:J167"/>
    <mergeCell ref="F168:J168"/>
    <mergeCell ref="E169:J169"/>
    <mergeCell ref="E164:J164"/>
    <mergeCell ref="D165:J165"/>
    <mergeCell ref="E161:J161"/>
    <mergeCell ref="E162:J162"/>
    <mergeCell ref="E163:J163"/>
    <mergeCell ref="O15:O16"/>
    <mergeCell ref="G35:J35"/>
    <mergeCell ref="G36:J36"/>
    <mergeCell ref="F37:J37"/>
    <mergeCell ref="F38:J38"/>
    <mergeCell ref="G27:J27"/>
    <mergeCell ref="H28:J28"/>
    <mergeCell ref="D68:J68"/>
    <mergeCell ref="D69:J69"/>
    <mergeCell ref="E54:J54"/>
    <mergeCell ref="F55:J55"/>
    <mergeCell ref="F56:J56"/>
    <mergeCell ref="E57:J57"/>
    <mergeCell ref="F58:J58"/>
    <mergeCell ref="F59:J59"/>
    <mergeCell ref="E32:J32"/>
    <mergeCell ref="N15:N16"/>
    <mergeCell ref="N40:N41"/>
    <mergeCell ref="C66:J66"/>
    <mergeCell ref="D67:J67"/>
    <mergeCell ref="F30:J30"/>
    <mergeCell ref="E31:J31"/>
    <mergeCell ref="A4:L4"/>
    <mergeCell ref="A9:L9"/>
    <mergeCell ref="D21:J21"/>
    <mergeCell ref="E22:J22"/>
    <mergeCell ref="F23:J23"/>
    <mergeCell ref="E45:J45"/>
    <mergeCell ref="E46:J46"/>
    <mergeCell ref="E47:J47"/>
    <mergeCell ref="E49:J49"/>
    <mergeCell ref="E48:J48"/>
    <mergeCell ref="G24:J24"/>
    <mergeCell ref="H25:J25"/>
    <mergeCell ref="H26:J26"/>
    <mergeCell ref="F33:J33"/>
    <mergeCell ref="G34:J34"/>
    <mergeCell ref="B13:J13"/>
    <mergeCell ref="A15:J16"/>
    <mergeCell ref="K15:K16"/>
    <mergeCell ref="L15:L16"/>
    <mergeCell ref="A17:J17"/>
    <mergeCell ref="B18:J18"/>
    <mergeCell ref="C19:J19"/>
    <mergeCell ref="C20:J20"/>
    <mergeCell ref="H29:J29"/>
    <mergeCell ref="B344:L344"/>
    <mergeCell ref="E101:J101"/>
    <mergeCell ref="E273:J273"/>
    <mergeCell ref="F274:J274"/>
    <mergeCell ref="C124:J124"/>
    <mergeCell ref="A125:J126"/>
    <mergeCell ref="A127:J128"/>
    <mergeCell ref="E138:J138"/>
    <mergeCell ref="D145:J145"/>
    <mergeCell ref="E146:J146"/>
    <mergeCell ref="K127:K128"/>
    <mergeCell ref="L127:L128"/>
    <mergeCell ref="D246:J246"/>
    <mergeCell ref="E247:J247"/>
    <mergeCell ref="F271:J271"/>
    <mergeCell ref="F182:J182"/>
    <mergeCell ref="E173:J173"/>
    <mergeCell ref="E174:J174"/>
    <mergeCell ref="F175:J175"/>
    <mergeCell ref="F176:J176"/>
    <mergeCell ref="F177:J177"/>
    <mergeCell ref="G178:J178"/>
    <mergeCell ref="G179:J179"/>
    <mergeCell ref="E180:J180"/>
    <mergeCell ref="E86:J86"/>
    <mergeCell ref="D87:J87"/>
    <mergeCell ref="C88:J88"/>
    <mergeCell ref="C74:J74"/>
    <mergeCell ref="D75:J75"/>
    <mergeCell ref="D76:J76"/>
    <mergeCell ref="D53:J53"/>
    <mergeCell ref="F39:J39"/>
    <mergeCell ref="D43:J43"/>
    <mergeCell ref="E44:J44"/>
    <mergeCell ref="C70:J70"/>
    <mergeCell ref="D71:J71"/>
    <mergeCell ref="D72:J72"/>
    <mergeCell ref="B73:J73"/>
    <mergeCell ref="D61:J61"/>
    <mergeCell ref="B65:J65"/>
    <mergeCell ref="E50:J50"/>
    <mergeCell ref="E51:J51"/>
    <mergeCell ref="E52:J52"/>
    <mergeCell ref="E81:J81"/>
    <mergeCell ref="E82:J82"/>
    <mergeCell ref="E83:J83"/>
    <mergeCell ref="O125:O126"/>
    <mergeCell ref="O127:O128"/>
    <mergeCell ref="F272:J272"/>
    <mergeCell ref="C89:J89"/>
    <mergeCell ref="K261:K262"/>
    <mergeCell ref="E136:J136"/>
    <mergeCell ref="E156:J156"/>
    <mergeCell ref="E144:J144"/>
    <mergeCell ref="C147:J147"/>
    <mergeCell ref="E151:J151"/>
    <mergeCell ref="D155:J155"/>
    <mergeCell ref="E140:J140"/>
    <mergeCell ref="E143:J143"/>
    <mergeCell ref="E139:J139"/>
    <mergeCell ref="A102:J102"/>
    <mergeCell ref="A122:J122"/>
    <mergeCell ref="C123:J123"/>
    <mergeCell ref="E134:J134"/>
    <mergeCell ref="E135:J135"/>
    <mergeCell ref="B112:J112"/>
    <mergeCell ref="F201:J201"/>
    <mergeCell ref="F197:J197"/>
    <mergeCell ref="F198:J198"/>
    <mergeCell ref="D132:J132"/>
    <mergeCell ref="E133:J133"/>
    <mergeCell ref="E157:J157"/>
    <mergeCell ref="D148:J148"/>
    <mergeCell ref="E149:J149"/>
    <mergeCell ref="E150:J150"/>
    <mergeCell ref="M335:M336"/>
    <mergeCell ref="B342:O342"/>
    <mergeCell ref="D62:J62"/>
    <mergeCell ref="E63:J63"/>
    <mergeCell ref="E64:J64"/>
    <mergeCell ref="D98:J98"/>
    <mergeCell ref="D99:J99"/>
    <mergeCell ref="D100:J100"/>
    <mergeCell ref="K125:K126"/>
    <mergeCell ref="L125:L126"/>
    <mergeCell ref="F211:J211"/>
    <mergeCell ref="D212:J212"/>
    <mergeCell ref="E213:J213"/>
    <mergeCell ref="E214:J214"/>
    <mergeCell ref="E205:J205"/>
    <mergeCell ref="E206:J206"/>
    <mergeCell ref="F207:J207"/>
    <mergeCell ref="E251:J251"/>
    <mergeCell ref="O299:O300"/>
    <mergeCell ref="A5:O5"/>
    <mergeCell ref="A6:O6"/>
    <mergeCell ref="A109:J110"/>
    <mergeCell ref="K109:K110"/>
    <mergeCell ref="L109:L110"/>
    <mergeCell ref="M109:M110"/>
    <mergeCell ref="O109:O110"/>
    <mergeCell ref="A111:J111"/>
    <mergeCell ref="A40:J41"/>
    <mergeCell ref="K40:K41"/>
    <mergeCell ref="L40:L41"/>
    <mergeCell ref="M40:M41"/>
    <mergeCell ref="O40:O41"/>
    <mergeCell ref="A42:J42"/>
    <mergeCell ref="A77:J78"/>
    <mergeCell ref="K77:K78"/>
    <mergeCell ref="L77:L78"/>
    <mergeCell ref="M77:M78"/>
    <mergeCell ref="O77:O78"/>
    <mergeCell ref="M15:M16"/>
    <mergeCell ref="E84:J84"/>
    <mergeCell ref="D94:J94"/>
    <mergeCell ref="D95:J95"/>
    <mergeCell ref="D80:J80"/>
    <mergeCell ref="E189:J189"/>
    <mergeCell ref="O259:O260"/>
    <mergeCell ref="E257:J257"/>
    <mergeCell ref="E258:J258"/>
    <mergeCell ref="F296:J296"/>
    <mergeCell ref="F297:J297"/>
    <mergeCell ref="E285:J285"/>
    <mergeCell ref="F286:J286"/>
    <mergeCell ref="M259:M260"/>
    <mergeCell ref="M261:M262"/>
    <mergeCell ref="L261:L262"/>
    <mergeCell ref="O261:O262"/>
    <mergeCell ref="F275:J275"/>
    <mergeCell ref="E266:J266"/>
    <mergeCell ref="E267:J267"/>
    <mergeCell ref="F269:J269"/>
    <mergeCell ref="L259:L260"/>
    <mergeCell ref="F270:J270"/>
    <mergeCell ref="E276:J276"/>
    <mergeCell ref="F277:J277"/>
    <mergeCell ref="F278:J278"/>
    <mergeCell ref="F279:J279"/>
    <mergeCell ref="F280:J280"/>
    <mergeCell ref="F281:J281"/>
    <mergeCell ref="F199:J199"/>
    <mergeCell ref="N77:N78"/>
    <mergeCell ref="N109:N110"/>
    <mergeCell ref="N127:N128"/>
    <mergeCell ref="N261:N262"/>
    <mergeCell ref="N299:N300"/>
    <mergeCell ref="A301:J301"/>
    <mergeCell ref="F208:J208"/>
    <mergeCell ref="F209:J209"/>
    <mergeCell ref="F210:J210"/>
    <mergeCell ref="E224:J224"/>
    <mergeCell ref="A79:J79"/>
    <mergeCell ref="M125:M126"/>
    <mergeCell ref="M127:M128"/>
    <mergeCell ref="A299:J300"/>
    <mergeCell ref="K299:K300"/>
    <mergeCell ref="L299:L300"/>
    <mergeCell ref="M299:M300"/>
    <mergeCell ref="A108:J108"/>
    <mergeCell ref="E181:J181"/>
    <mergeCell ref="E170:J170"/>
    <mergeCell ref="E171:J171"/>
    <mergeCell ref="D172:J172"/>
    <mergeCell ref="E166:J166"/>
    <mergeCell ref="C131:J131"/>
    <mergeCell ref="O234:O235"/>
    <mergeCell ref="A236:J236"/>
    <mergeCell ref="A152:J153"/>
    <mergeCell ref="K152:K153"/>
    <mergeCell ref="L152:L153"/>
    <mergeCell ref="M152:M153"/>
    <mergeCell ref="N152:N153"/>
    <mergeCell ref="O152:O153"/>
    <mergeCell ref="A154:J154"/>
    <mergeCell ref="A193:J194"/>
    <mergeCell ref="K193:K194"/>
    <mergeCell ref="L193:L194"/>
    <mergeCell ref="M193:M194"/>
    <mergeCell ref="N193:N194"/>
    <mergeCell ref="O193:O194"/>
    <mergeCell ref="E190:J190"/>
    <mergeCell ref="F191:J191"/>
    <mergeCell ref="F192:J192"/>
    <mergeCell ref="F183:J183"/>
    <mergeCell ref="F184:J184"/>
    <mergeCell ref="F185:J185"/>
    <mergeCell ref="F186:J186"/>
    <mergeCell ref="F187:J187"/>
    <mergeCell ref="A345:F347"/>
    <mergeCell ref="N125:N126"/>
    <mergeCell ref="N259:N260"/>
    <mergeCell ref="N321:N322"/>
    <mergeCell ref="N335:N336"/>
    <mergeCell ref="C328:J328"/>
    <mergeCell ref="A195:J195"/>
    <mergeCell ref="A234:J235"/>
    <mergeCell ref="K234:K235"/>
    <mergeCell ref="L234:L235"/>
    <mergeCell ref="M234:M235"/>
    <mergeCell ref="N234:N235"/>
    <mergeCell ref="F200:J200"/>
    <mergeCell ref="D294:J294"/>
    <mergeCell ref="E141:J141"/>
    <mergeCell ref="M321:M322"/>
    <mergeCell ref="K259:K260"/>
    <mergeCell ref="A263:J263"/>
    <mergeCell ref="C264:J264"/>
    <mergeCell ref="D265:J265"/>
    <mergeCell ref="E268:J268"/>
    <mergeCell ref="A261:J262"/>
    <mergeCell ref="A259:J260"/>
    <mergeCell ref="B130:J130"/>
  </mergeCells>
  <phoneticPr fontId="10" type="noConversion"/>
  <printOptions horizontalCentered="1"/>
  <pageMargins left="0.70866141732283472" right="0.70866141732283472" top="0.62992125984251968" bottom="0.62992125984251968" header="0.31496062992125984" footer="0.31496062992125984"/>
  <pageSetup paperSize="9" scale="65" fitToHeight="0" orientation="landscape" r:id="rId1"/>
  <rowBreaks count="9" manualBreakCount="9">
    <brk id="39" max="13" man="1"/>
    <brk id="76" max="13" man="1"/>
    <brk id="108" max="14" man="1"/>
    <brk id="151" max="14" man="1"/>
    <brk id="192" max="14" man="1"/>
    <brk id="233" max="14" man="1"/>
    <brk id="260" max="16383" man="1"/>
    <brk id="298" max="14" man="1"/>
    <brk id="336" max="14" man="1"/>
  </rowBreaks>
  <colBreaks count="1" manualBreakCount="1">
    <brk id="16" max="312" man="1"/>
  </colBreaks>
  <ignoredErrors>
    <ignoredError sqref="D217:D2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A6F4-1985-417B-B5DD-E55147727552}">
  <sheetPr>
    <pageSetUpPr fitToPage="1"/>
  </sheetPr>
  <dimension ref="A1:L31"/>
  <sheetViews>
    <sheetView workbookViewId="0">
      <selection sqref="A1:H2"/>
    </sheetView>
  </sheetViews>
  <sheetFormatPr defaultColWidth="9.140625" defaultRowHeight="14.25" x14ac:dyDescent="0.2"/>
  <cols>
    <col min="1" max="1" width="9.140625" style="157"/>
    <col min="2" max="2" width="20.42578125" style="157" customWidth="1"/>
    <col min="3" max="3" width="17.5703125" style="157" customWidth="1"/>
    <col min="4" max="4" width="16.5703125" style="157" customWidth="1"/>
    <col min="5" max="5" width="15" style="157" customWidth="1"/>
    <col min="6" max="6" width="17.42578125" style="157" customWidth="1"/>
    <col min="7" max="7" width="18" style="157" customWidth="1"/>
    <col min="8" max="8" width="23.5703125" style="157" customWidth="1"/>
    <col min="9" max="9" width="17.28515625" style="157" customWidth="1"/>
    <col min="10" max="11" width="9.140625" style="157"/>
    <col min="12" max="12" width="10.140625" style="157" bestFit="1" customWidth="1"/>
    <col min="13" max="16384" width="9.140625" style="157"/>
  </cols>
  <sheetData>
    <row r="1" spans="1:12" x14ac:dyDescent="0.2">
      <c r="A1" s="439" t="s">
        <v>495</v>
      </c>
      <c r="B1" s="440"/>
      <c r="C1" s="440"/>
      <c r="D1" s="440"/>
      <c r="E1" s="440"/>
      <c r="F1" s="440"/>
      <c r="G1" s="440"/>
      <c r="H1" s="441"/>
    </row>
    <row r="2" spans="1:12" ht="26.45" customHeight="1" thickBot="1" x14ac:dyDescent="0.25">
      <c r="A2" s="442"/>
      <c r="B2" s="443"/>
      <c r="C2" s="443"/>
      <c r="D2" s="443"/>
      <c r="E2" s="443"/>
      <c r="F2" s="443"/>
      <c r="G2" s="443"/>
      <c r="H2" s="444"/>
    </row>
    <row r="5" spans="1:12" ht="15" x14ac:dyDescent="0.2">
      <c r="A5" s="445" t="s">
        <v>486</v>
      </c>
      <c r="B5" s="445"/>
      <c r="C5" s="445"/>
      <c r="D5" s="445"/>
      <c r="E5" s="445"/>
      <c r="F5" s="445"/>
      <c r="G5" s="445"/>
      <c r="H5" s="445"/>
    </row>
    <row r="6" spans="1:12" ht="15" thickBot="1" x14ac:dyDescent="0.25"/>
    <row r="7" spans="1:12" ht="72" thickBot="1" x14ac:dyDescent="0.25">
      <c r="A7" s="158" t="s">
        <v>384</v>
      </c>
      <c r="B7" s="159" t="s">
        <v>385</v>
      </c>
      <c r="C7" s="159" t="s">
        <v>386</v>
      </c>
      <c r="D7" s="159" t="s">
        <v>387</v>
      </c>
      <c r="E7" s="159" t="s">
        <v>388</v>
      </c>
      <c r="F7" s="159" t="s">
        <v>389</v>
      </c>
      <c r="G7" s="159" t="s">
        <v>390</v>
      </c>
      <c r="H7" s="159" t="s">
        <v>391</v>
      </c>
    </row>
    <row r="8" spans="1:12" ht="15" x14ac:dyDescent="0.25">
      <c r="A8" s="160" t="s">
        <v>392</v>
      </c>
      <c r="B8" s="161"/>
      <c r="C8" s="161"/>
      <c r="D8" s="161"/>
      <c r="E8" s="161"/>
      <c r="F8" s="161"/>
      <c r="G8" s="161"/>
      <c r="H8" s="161">
        <v>1313.98</v>
      </c>
      <c r="K8" s="233"/>
      <c r="L8" s="240"/>
    </row>
    <row r="9" spans="1:12" ht="15" x14ac:dyDescent="0.25">
      <c r="A9" s="162" t="s">
        <v>393</v>
      </c>
      <c r="B9" s="163"/>
      <c r="C9" s="163"/>
      <c r="D9" s="163"/>
      <c r="E9" s="163"/>
      <c r="F9" s="163"/>
      <c r="G9" s="163"/>
      <c r="H9" s="163">
        <v>1321.9</v>
      </c>
      <c r="L9" s="240"/>
    </row>
    <row r="10" spans="1:12" ht="15" x14ac:dyDescent="0.25">
      <c r="A10" s="162" t="s">
        <v>394</v>
      </c>
      <c r="B10" s="163"/>
      <c r="C10" s="163"/>
      <c r="D10" s="163"/>
      <c r="E10" s="163"/>
      <c r="F10" s="163"/>
      <c r="G10" s="163"/>
      <c r="H10" s="163">
        <v>1329.85</v>
      </c>
      <c r="L10" s="240"/>
    </row>
    <row r="11" spans="1:12" ht="15" x14ac:dyDescent="0.25">
      <c r="A11" s="162" t="s">
        <v>395</v>
      </c>
      <c r="B11" s="163"/>
      <c r="C11" s="163"/>
      <c r="D11" s="163"/>
      <c r="E11" s="163"/>
      <c r="F11" s="163"/>
      <c r="G11" s="163"/>
      <c r="H11" s="163">
        <v>1337.87</v>
      </c>
      <c r="L11" s="240"/>
    </row>
    <row r="12" spans="1:12" ht="15" x14ac:dyDescent="0.25">
      <c r="A12" s="162" t="s">
        <v>396</v>
      </c>
      <c r="B12" s="163"/>
      <c r="C12" s="163"/>
      <c r="D12" s="163"/>
      <c r="E12" s="163"/>
      <c r="F12" s="163"/>
      <c r="G12" s="163"/>
      <c r="H12" s="163">
        <v>1345.92</v>
      </c>
      <c r="L12" s="240"/>
    </row>
    <row r="13" spans="1:12" ht="15" x14ac:dyDescent="0.25">
      <c r="A13" s="162" t="s">
        <v>397</v>
      </c>
      <c r="B13" s="163">
        <v>1123590</v>
      </c>
      <c r="C13" s="163"/>
      <c r="D13" s="163"/>
      <c r="E13" s="163"/>
      <c r="F13" s="163"/>
      <c r="G13" s="163"/>
      <c r="H13" s="163">
        <v>1354.02</v>
      </c>
      <c r="L13" s="240"/>
    </row>
    <row r="14" spans="1:12" ht="15" x14ac:dyDescent="0.25">
      <c r="A14" s="162" t="s">
        <v>398</v>
      </c>
      <c r="B14" s="163">
        <v>798932</v>
      </c>
      <c r="C14" s="163"/>
      <c r="D14" s="163"/>
      <c r="E14" s="163"/>
      <c r="F14" s="163"/>
      <c r="G14" s="163"/>
      <c r="H14" s="163">
        <v>1362.19</v>
      </c>
      <c r="L14" s="240"/>
    </row>
    <row r="15" spans="1:12" ht="15" x14ac:dyDescent="0.25">
      <c r="A15" s="162" t="s">
        <v>399</v>
      </c>
      <c r="B15" s="163">
        <v>660053</v>
      </c>
      <c r="C15" s="163"/>
      <c r="D15" s="163"/>
      <c r="E15" s="163"/>
      <c r="F15" s="163"/>
      <c r="G15" s="163"/>
      <c r="H15" s="163">
        <v>1370.38</v>
      </c>
      <c r="L15" s="240"/>
    </row>
    <row r="16" spans="1:12" ht="15" x14ac:dyDescent="0.25">
      <c r="A16" s="162" t="s">
        <v>400</v>
      </c>
      <c r="B16" s="163">
        <v>547844</v>
      </c>
      <c r="C16" s="163"/>
      <c r="D16" s="163"/>
      <c r="E16" s="163"/>
      <c r="F16" s="163"/>
      <c r="G16" s="163"/>
      <c r="H16" s="163">
        <v>9077.65</v>
      </c>
      <c r="L16" s="240"/>
    </row>
    <row r="17" spans="1:12" ht="15" x14ac:dyDescent="0.25">
      <c r="A17" s="162" t="s">
        <v>401</v>
      </c>
      <c r="B17" s="163">
        <v>884472</v>
      </c>
      <c r="C17" s="163"/>
      <c r="D17" s="163"/>
      <c r="E17" s="163"/>
      <c r="F17" s="163"/>
      <c r="G17" s="163"/>
      <c r="H17" s="163">
        <v>1386.94</v>
      </c>
      <c r="L17" s="240"/>
    </row>
    <row r="18" spans="1:12" ht="15" x14ac:dyDescent="0.25">
      <c r="A18" s="162" t="s">
        <v>402</v>
      </c>
      <c r="B18" s="163"/>
      <c r="C18" s="163"/>
      <c r="D18" s="163"/>
      <c r="E18" s="163"/>
      <c r="F18" s="163"/>
      <c r="G18" s="163"/>
      <c r="H18" s="163">
        <v>1395.3</v>
      </c>
      <c r="L18" s="240"/>
    </row>
    <row r="19" spans="1:12" ht="15" customHeight="1" thickBot="1" x14ac:dyDescent="0.3">
      <c r="A19" s="164" t="s">
        <v>403</v>
      </c>
      <c r="B19" s="165">
        <v>447337</v>
      </c>
      <c r="C19" s="165"/>
      <c r="D19" s="165"/>
      <c r="E19" s="165"/>
      <c r="F19" s="165"/>
      <c r="G19" s="163"/>
      <c r="H19" s="165">
        <v>1403.71</v>
      </c>
      <c r="L19" s="240"/>
    </row>
    <row r="20" spans="1:12" ht="15" thickBot="1" x14ac:dyDescent="0.25">
      <c r="A20" s="166" t="s">
        <v>404</v>
      </c>
      <c r="B20" s="167">
        <f>SUM(B8:B19)</f>
        <v>4462228</v>
      </c>
      <c r="C20" s="167">
        <f>SUM(C8:C19)</f>
        <v>0</v>
      </c>
      <c r="D20" s="167">
        <f>SUM(D8:D19)</f>
        <v>0</v>
      </c>
      <c r="E20" s="167">
        <f t="shared" ref="E20:G20" si="0">SUM(E8:E19)</f>
        <v>0</v>
      </c>
      <c r="F20" s="167">
        <f t="shared" si="0"/>
        <v>0</v>
      </c>
      <c r="G20" s="167">
        <f t="shared" si="0"/>
        <v>0</v>
      </c>
      <c r="H20" s="167">
        <f t="shared" ref="H20" si="1">SUM(H8:H19)</f>
        <v>23999.71</v>
      </c>
      <c r="K20" s="233"/>
      <c r="L20" s="233"/>
    </row>
    <row r="23" spans="1:12" x14ac:dyDescent="0.2">
      <c r="A23" s="446" t="s">
        <v>405</v>
      </c>
      <c r="B23" s="446"/>
      <c r="C23" s="446"/>
      <c r="D23" s="446"/>
      <c r="E23" s="447">
        <v>796338</v>
      </c>
      <c r="F23" s="447"/>
    </row>
    <row r="24" spans="1:12" x14ac:dyDescent="0.2">
      <c r="A24" s="446" t="s">
        <v>406</v>
      </c>
      <c r="B24" s="446"/>
      <c r="C24" s="446"/>
      <c r="D24" s="446"/>
      <c r="E24" s="448"/>
      <c r="F24" s="448"/>
    </row>
    <row r="26" spans="1:12" ht="15" x14ac:dyDescent="0.25">
      <c r="A26" s="168"/>
    </row>
    <row r="27" spans="1:12" ht="25.5" customHeight="1" x14ac:dyDescent="0.2">
      <c r="A27" s="436" t="s">
        <v>488</v>
      </c>
      <c r="B27" s="436"/>
      <c r="C27" s="436"/>
      <c r="D27" s="436"/>
      <c r="E27" s="436"/>
      <c r="F27" s="436"/>
      <c r="G27" s="436"/>
      <c r="H27" s="436"/>
    </row>
    <row r="28" spans="1:12" ht="40.5" customHeight="1" x14ac:dyDescent="0.2">
      <c r="A28" s="449" t="s">
        <v>490</v>
      </c>
      <c r="B28" s="450"/>
      <c r="C28" s="450"/>
      <c r="D28" s="450"/>
      <c r="E28" s="450"/>
      <c r="F28" s="450"/>
      <c r="G28" s="450"/>
      <c r="H28" s="450"/>
    </row>
    <row r="29" spans="1:12" ht="39.75" customHeight="1" x14ac:dyDescent="0.2">
      <c r="A29" s="451" t="s">
        <v>491</v>
      </c>
      <c r="B29" s="452"/>
      <c r="C29" s="452"/>
      <c r="D29" s="452"/>
      <c r="E29" s="452"/>
      <c r="F29" s="452"/>
      <c r="G29" s="452"/>
      <c r="H29" s="452"/>
    </row>
    <row r="30" spans="1:12" x14ac:dyDescent="0.2">
      <c r="D30" s="169"/>
      <c r="F30" s="437"/>
      <c r="G30" s="438"/>
      <c r="H30" s="438"/>
    </row>
    <row r="31" spans="1:12" x14ac:dyDescent="0.2">
      <c r="F31" s="438"/>
      <c r="G31" s="438"/>
      <c r="H31" s="438"/>
    </row>
  </sheetData>
  <mergeCells count="10">
    <mergeCell ref="A27:H27"/>
    <mergeCell ref="F30:H31"/>
    <mergeCell ref="A1:H2"/>
    <mergeCell ref="A5:H5"/>
    <mergeCell ref="A23:D23"/>
    <mergeCell ref="E23:F23"/>
    <mergeCell ref="A24:D24"/>
    <mergeCell ref="E24:F24"/>
    <mergeCell ref="A28:H28"/>
    <mergeCell ref="A29:H29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PRIHODA I RASHODA</vt:lpstr>
      <vt:lpstr>PLAN ZADUŽIVANJA I OTPLATA</vt:lpstr>
      <vt:lpstr>'PLAN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jerković</dc:creator>
  <cp:lastModifiedBy>Marijana Jerkovic</cp:lastModifiedBy>
  <cp:lastPrinted>2024-12-18T08:26:05Z</cp:lastPrinted>
  <dcterms:created xsi:type="dcterms:W3CDTF">2019-11-15T14:02:37Z</dcterms:created>
  <dcterms:modified xsi:type="dcterms:W3CDTF">2024-12-23T08:39:13Z</dcterms:modified>
</cp:coreProperties>
</file>